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E89F7E33-01F4-4B57-BC66-C9C39C659065}" xr6:coauthVersionLast="47" xr6:coauthVersionMax="47" xr10:uidLastSave="{00000000-0000-0000-0000-000000000000}"/>
  <bookViews>
    <workbookView xWindow="-108" yWindow="-108" windowWidth="23256" windowHeight="12456" tabRatio="597" firstSheet="1" activeTab="2" xr2:uid="{00000000-000D-0000-FFFF-FFFF00000000}"/>
  </bookViews>
  <sheets>
    <sheet name="MONTHENTRY" sheetId="8" state="hidden" r:id="rId1"/>
    <sheet name="Sum &amp; FG" sheetId="4" r:id="rId2"/>
    <sheet name="SG Details (2)" sheetId="26" r:id="rId3"/>
    <sheet name="SG Details" sheetId="1" r:id="rId4"/>
    <sheet name="LGCs Details" sheetId="14" r:id="rId5"/>
    <sheet name="Sumsum" sheetId="12" r:id="rId6"/>
    <sheet name="States Ecology" sheetId="11" r:id="rId7"/>
    <sheet name="Ecology to LGCs" sheetId="24" r:id="rId8"/>
    <sheet name="eccology individual LGCs" sheetId="13" r:id="rId9"/>
    <sheet name="Sheet4" sheetId="23" r:id="rId10"/>
    <sheet name="Ecology to states and LGCs" sheetId="19" r:id="rId11"/>
    <sheet name="20 billo Equal" sheetId="21" r:id="rId12"/>
    <sheet name="10 bill non min" sheetId="22" r:id="rId13"/>
    <sheet name="10 and 20" sheetId="25" r:id="rId14"/>
  </sheets>
  <definedNames>
    <definedName name="ACCTDATE">#REF!</definedName>
    <definedName name="acctmonth">MONTHENTRY!$F$6</definedName>
    <definedName name="previuosmonth">MONTHENTRY!$B$6</definedName>
    <definedName name="_xlnm.Print_Area" localSheetId="3">'SG Details'!$A$1:$X$57</definedName>
    <definedName name="_xlnm.Print_Area" localSheetId="2">'SG Details (2)'!$A$1:$G$37</definedName>
    <definedName name="_xlnm.Print_Area" localSheetId="5">Sumsum!$A$1:$Q$44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2" l="1"/>
  <c r="C40" i="22"/>
  <c r="G40" i="21"/>
  <c r="C40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F40" i="23"/>
  <c r="C40" i="23"/>
  <c r="K781" i="13"/>
  <c r="J781" i="13"/>
  <c r="I781" i="13"/>
  <c r="H781" i="13"/>
  <c r="G781" i="13"/>
  <c r="F781" i="13"/>
  <c r="E781" i="13"/>
  <c r="L780" i="13"/>
  <c r="L779" i="13"/>
  <c r="L778" i="13"/>
  <c r="L777" i="13"/>
  <c r="L776" i="13"/>
  <c r="L775" i="13"/>
  <c r="L774" i="13"/>
  <c r="L773" i="13"/>
  <c r="L772" i="13"/>
  <c r="L771" i="13"/>
  <c r="L770" i="13"/>
  <c r="L769" i="13"/>
  <c r="L768" i="13"/>
  <c r="L767" i="13"/>
  <c r="L766" i="13"/>
  <c r="L765" i="13"/>
  <c r="L764" i="13"/>
  <c r="L763" i="13"/>
  <c r="L762" i="13"/>
  <c r="L761" i="13"/>
  <c r="L760" i="13"/>
  <c r="L759" i="13"/>
  <c r="L758" i="13"/>
  <c r="L757" i="13"/>
  <c r="L756" i="13"/>
  <c r="L755" i="13"/>
  <c r="L754" i="13"/>
  <c r="L753" i="13"/>
  <c r="L752" i="13"/>
  <c r="L751" i="13"/>
  <c r="L750" i="13"/>
  <c r="L749" i="13"/>
  <c r="L748" i="13"/>
  <c r="L747" i="13"/>
  <c r="L746" i="13"/>
  <c r="L745" i="13"/>
  <c r="L744" i="13"/>
  <c r="L743" i="13"/>
  <c r="L742" i="13"/>
  <c r="L741" i="13"/>
  <c r="L740" i="13"/>
  <c r="L739" i="13"/>
  <c r="L738" i="13"/>
  <c r="L737" i="13"/>
  <c r="L736" i="13"/>
  <c r="L735" i="13"/>
  <c r="L734" i="13"/>
  <c r="L733" i="13"/>
  <c r="L732" i="13"/>
  <c r="L731" i="13"/>
  <c r="L730" i="13"/>
  <c r="L729" i="13"/>
  <c r="L728" i="13"/>
  <c r="L727" i="13"/>
  <c r="L726" i="13"/>
  <c r="L725" i="13"/>
  <c r="L724" i="13"/>
  <c r="L723" i="13"/>
  <c r="L722" i="13"/>
  <c r="L721" i="13"/>
  <c r="L720" i="13"/>
  <c r="L719" i="13"/>
  <c r="L718" i="13"/>
  <c r="L717" i="13"/>
  <c r="L716" i="13"/>
  <c r="L715" i="13"/>
  <c r="L714" i="13"/>
  <c r="L713" i="13"/>
  <c r="L712" i="13"/>
  <c r="L711" i="13"/>
  <c r="L710" i="13"/>
  <c r="L709" i="13"/>
  <c r="L708" i="13"/>
  <c r="L707" i="13"/>
  <c r="L706" i="13"/>
  <c r="L705" i="13"/>
  <c r="L704" i="13"/>
  <c r="L703" i="13"/>
  <c r="L702" i="13"/>
  <c r="L701" i="13"/>
  <c r="L700" i="13"/>
  <c r="L699" i="13"/>
  <c r="L698" i="13"/>
  <c r="L697" i="13"/>
  <c r="L696" i="13"/>
  <c r="L695" i="13"/>
  <c r="L694" i="13"/>
  <c r="L693" i="13"/>
  <c r="L692" i="13"/>
  <c r="L691" i="13"/>
  <c r="L690" i="13"/>
  <c r="L689" i="13"/>
  <c r="L688" i="13"/>
  <c r="L687" i="13"/>
  <c r="L686" i="13"/>
  <c r="L685" i="13"/>
  <c r="L684" i="13"/>
  <c r="L683" i="13"/>
  <c r="L682" i="13"/>
  <c r="L681" i="13"/>
  <c r="L680" i="13"/>
  <c r="L679" i="13"/>
  <c r="L678" i="13"/>
  <c r="L677" i="13"/>
  <c r="L676" i="13"/>
  <c r="L675" i="13"/>
  <c r="L674" i="13"/>
  <c r="L673" i="13"/>
  <c r="L672" i="13"/>
  <c r="L671" i="13"/>
  <c r="L670" i="13"/>
  <c r="L669" i="13"/>
  <c r="L668" i="13"/>
  <c r="L667" i="13"/>
  <c r="L666" i="13"/>
  <c r="L665" i="13"/>
  <c r="L664" i="13"/>
  <c r="L663" i="13"/>
  <c r="L662" i="13"/>
  <c r="L661" i="13"/>
  <c r="L660" i="13"/>
  <c r="L659" i="13"/>
  <c r="L658" i="13"/>
  <c r="L657" i="13"/>
  <c r="L656" i="13"/>
  <c r="L655" i="13"/>
  <c r="L654" i="13"/>
  <c r="L653" i="13"/>
  <c r="L652" i="13"/>
  <c r="L651" i="13"/>
  <c r="L650" i="13"/>
  <c r="L649" i="13"/>
  <c r="L648" i="13"/>
  <c r="L647" i="13"/>
  <c r="L646" i="13"/>
  <c r="L645" i="13"/>
  <c r="L644" i="13"/>
  <c r="L643" i="13"/>
  <c r="L642" i="13"/>
  <c r="L641" i="13"/>
  <c r="L640" i="13"/>
  <c r="L639" i="13"/>
  <c r="L638" i="13"/>
  <c r="L637" i="13"/>
  <c r="L636" i="13"/>
  <c r="L635" i="13"/>
  <c r="L634" i="13"/>
  <c r="L633" i="13"/>
  <c r="L632" i="13"/>
  <c r="L631" i="13"/>
  <c r="L630" i="13"/>
  <c r="L629" i="13"/>
  <c r="L628" i="13"/>
  <c r="L627" i="13"/>
  <c r="L626" i="13"/>
  <c r="L625" i="13"/>
  <c r="L624" i="13"/>
  <c r="L623" i="13"/>
  <c r="L622" i="13"/>
  <c r="L621" i="13"/>
  <c r="L620" i="13"/>
  <c r="L619" i="13"/>
  <c r="L618" i="13"/>
  <c r="L617" i="13"/>
  <c r="L616" i="13"/>
  <c r="L615" i="13"/>
  <c r="L614" i="13"/>
  <c r="L613" i="13"/>
  <c r="L612" i="13"/>
  <c r="L611" i="13"/>
  <c r="L610" i="13"/>
  <c r="L609" i="13"/>
  <c r="L608" i="13"/>
  <c r="L607" i="13"/>
  <c r="L606" i="13"/>
  <c r="L605" i="13"/>
  <c r="L604" i="13"/>
  <c r="L603" i="13"/>
  <c r="L602" i="13"/>
  <c r="L601" i="13"/>
  <c r="L600" i="13"/>
  <c r="L599" i="13"/>
  <c r="L598" i="13"/>
  <c r="L597" i="13"/>
  <c r="L596" i="13"/>
  <c r="L595" i="13"/>
  <c r="L594" i="13"/>
  <c r="L593" i="13"/>
  <c r="L592" i="13"/>
  <c r="L591" i="13"/>
  <c r="L590" i="13"/>
  <c r="L589" i="13"/>
  <c r="L588" i="13"/>
  <c r="L587" i="13"/>
  <c r="L586" i="13"/>
  <c r="L585" i="13"/>
  <c r="L584" i="13"/>
  <c r="L583" i="13"/>
  <c r="L582" i="13"/>
  <c r="L581" i="13"/>
  <c r="L580" i="13"/>
  <c r="L579" i="13"/>
  <c r="L578" i="13"/>
  <c r="L577" i="13"/>
  <c r="L576" i="13"/>
  <c r="L575" i="13"/>
  <c r="L574" i="13"/>
  <c r="L573" i="13"/>
  <c r="L572" i="13"/>
  <c r="L571" i="13"/>
  <c r="L570" i="13"/>
  <c r="L569" i="13"/>
  <c r="L568" i="13"/>
  <c r="L567" i="13"/>
  <c r="L566" i="13"/>
  <c r="L565" i="13"/>
  <c r="L564" i="13"/>
  <c r="L563" i="13"/>
  <c r="L562" i="13"/>
  <c r="L561" i="13"/>
  <c r="L560" i="13"/>
  <c r="L559" i="13"/>
  <c r="L558" i="13"/>
  <c r="L557" i="13"/>
  <c r="L556" i="13"/>
  <c r="L555" i="13"/>
  <c r="L554" i="13"/>
  <c r="L553" i="13"/>
  <c r="L552" i="13"/>
  <c r="L551" i="13"/>
  <c r="L550" i="13"/>
  <c r="L549" i="13"/>
  <c r="L548" i="13"/>
  <c r="L547" i="13"/>
  <c r="L546" i="13"/>
  <c r="L545" i="13"/>
  <c r="L544" i="13"/>
  <c r="L543" i="13"/>
  <c r="L542" i="13"/>
  <c r="L541" i="13"/>
  <c r="L540" i="13"/>
  <c r="L539" i="13"/>
  <c r="L538" i="13"/>
  <c r="L537" i="13"/>
  <c r="L536" i="13"/>
  <c r="L535" i="13"/>
  <c r="L534" i="13"/>
  <c r="L533" i="13"/>
  <c r="L532" i="13"/>
  <c r="L531" i="13"/>
  <c r="L530" i="13"/>
  <c r="L529" i="13"/>
  <c r="L528" i="13"/>
  <c r="L527" i="13"/>
  <c r="L526" i="13"/>
  <c r="L525" i="13"/>
  <c r="L524" i="13"/>
  <c r="L523" i="13"/>
  <c r="L522" i="13"/>
  <c r="L521" i="13"/>
  <c r="L520" i="13"/>
  <c r="L519" i="13"/>
  <c r="L518" i="13"/>
  <c r="L517" i="13"/>
  <c r="L516" i="13"/>
  <c r="L515" i="13"/>
  <c r="L514" i="13"/>
  <c r="L513" i="13"/>
  <c r="L512" i="13"/>
  <c r="L511" i="13"/>
  <c r="L510" i="13"/>
  <c r="L509" i="13"/>
  <c r="L508" i="13"/>
  <c r="L507" i="13"/>
  <c r="L506" i="13"/>
  <c r="L505" i="13"/>
  <c r="L504" i="13"/>
  <c r="L503" i="13"/>
  <c r="L502" i="13"/>
  <c r="L501" i="13"/>
  <c r="L500" i="13"/>
  <c r="L499" i="13"/>
  <c r="L498" i="13"/>
  <c r="L497" i="13"/>
  <c r="L496" i="13"/>
  <c r="L495" i="13"/>
  <c r="L494" i="13"/>
  <c r="L493" i="13"/>
  <c r="L492" i="13"/>
  <c r="L491" i="13"/>
  <c r="L490" i="13"/>
  <c r="L489" i="13"/>
  <c r="L488" i="13"/>
  <c r="L487" i="13"/>
  <c r="L486" i="13"/>
  <c r="L485" i="13"/>
  <c r="L484" i="13"/>
  <c r="L483" i="13"/>
  <c r="L482" i="13"/>
  <c r="L481" i="13"/>
  <c r="L480" i="13"/>
  <c r="L479" i="13"/>
  <c r="L478" i="13"/>
  <c r="L477" i="13"/>
  <c r="L476" i="13"/>
  <c r="L475" i="13"/>
  <c r="L474" i="13"/>
  <c r="L473" i="13"/>
  <c r="L472" i="13"/>
  <c r="L471" i="13"/>
  <c r="L470" i="13"/>
  <c r="L469" i="13"/>
  <c r="L468" i="13"/>
  <c r="L467" i="13"/>
  <c r="L466" i="13"/>
  <c r="L465" i="13"/>
  <c r="L464" i="13"/>
  <c r="L463" i="13"/>
  <c r="L462" i="13"/>
  <c r="L461" i="13"/>
  <c r="L460" i="13"/>
  <c r="L459" i="13"/>
  <c r="L458" i="13"/>
  <c r="L457" i="13"/>
  <c r="L456" i="13"/>
  <c r="L455" i="13"/>
  <c r="L454" i="13"/>
  <c r="L453" i="13"/>
  <c r="L452" i="13"/>
  <c r="L451" i="13"/>
  <c r="L450" i="13"/>
  <c r="L449" i="13"/>
  <c r="L448" i="13"/>
  <c r="L447" i="13"/>
  <c r="L446" i="13"/>
  <c r="L445" i="13"/>
  <c r="L444" i="13"/>
  <c r="L443" i="13"/>
  <c r="L442" i="13"/>
  <c r="L441" i="13"/>
  <c r="L440" i="13"/>
  <c r="L439" i="13"/>
  <c r="L438" i="13"/>
  <c r="L437" i="13"/>
  <c r="L436" i="13"/>
  <c r="L435" i="13"/>
  <c r="L434" i="13"/>
  <c r="L433" i="13"/>
  <c r="L432" i="13"/>
  <c r="L431" i="13"/>
  <c r="L430" i="13"/>
  <c r="L429" i="13"/>
  <c r="L428" i="13"/>
  <c r="L427" i="13"/>
  <c r="L426" i="13"/>
  <c r="L425" i="13"/>
  <c r="L424" i="13"/>
  <c r="L423" i="13"/>
  <c r="L422" i="13"/>
  <c r="L421" i="13"/>
  <c r="L420" i="13"/>
  <c r="L419" i="13"/>
  <c r="L418" i="13"/>
  <c r="L417" i="13"/>
  <c r="L416" i="13"/>
  <c r="L415" i="13"/>
  <c r="L414" i="13"/>
  <c r="L413" i="13"/>
  <c r="L412" i="13"/>
  <c r="L411" i="13"/>
  <c r="L410" i="13"/>
  <c r="L409" i="13"/>
  <c r="L408" i="13"/>
  <c r="L407" i="13"/>
  <c r="L406" i="13"/>
  <c r="L405" i="13"/>
  <c r="L404" i="13"/>
  <c r="L403" i="13"/>
  <c r="L402" i="13"/>
  <c r="L401" i="13"/>
  <c r="L400" i="13"/>
  <c r="L399" i="13"/>
  <c r="L398" i="13"/>
  <c r="L397" i="13"/>
  <c r="L396" i="13"/>
  <c r="L395" i="13"/>
  <c r="L394" i="13"/>
  <c r="L393" i="13"/>
  <c r="L392" i="13"/>
  <c r="L391" i="13"/>
  <c r="L390" i="13"/>
  <c r="L389" i="13"/>
  <c r="L388" i="13"/>
  <c r="L387" i="13"/>
  <c r="L386" i="13"/>
  <c r="L385" i="13"/>
  <c r="L384" i="13"/>
  <c r="L383" i="13"/>
  <c r="L382" i="13"/>
  <c r="L381" i="13"/>
  <c r="L380" i="13"/>
  <c r="L379" i="13"/>
  <c r="L378" i="13"/>
  <c r="L377" i="13"/>
  <c r="L376" i="13"/>
  <c r="L375" i="13"/>
  <c r="L374" i="13"/>
  <c r="L373" i="13"/>
  <c r="L372" i="13"/>
  <c r="L371" i="13"/>
  <c r="L370" i="13"/>
  <c r="L369" i="13"/>
  <c r="L368" i="13"/>
  <c r="L367" i="13"/>
  <c r="L366" i="13"/>
  <c r="L365" i="13"/>
  <c r="L364" i="13"/>
  <c r="L363" i="13"/>
  <c r="L362" i="13"/>
  <c r="L361" i="13"/>
  <c r="L360" i="13"/>
  <c r="L359" i="13"/>
  <c r="L358" i="13"/>
  <c r="L357" i="13"/>
  <c r="L356" i="13"/>
  <c r="L355" i="13"/>
  <c r="L354" i="13"/>
  <c r="L353" i="13"/>
  <c r="L352" i="13"/>
  <c r="L351" i="13"/>
  <c r="L350" i="13"/>
  <c r="L349" i="13"/>
  <c r="L348" i="13"/>
  <c r="L347" i="13"/>
  <c r="L346" i="13"/>
  <c r="L345" i="13"/>
  <c r="L344" i="13"/>
  <c r="L343" i="13"/>
  <c r="L342" i="13"/>
  <c r="L341" i="13"/>
  <c r="L340" i="13"/>
  <c r="L339" i="13"/>
  <c r="L338" i="13"/>
  <c r="L337" i="13"/>
  <c r="L336" i="13"/>
  <c r="L335" i="13"/>
  <c r="L334" i="13"/>
  <c r="L333" i="13"/>
  <c r="L332" i="13"/>
  <c r="L331" i="13"/>
  <c r="L330" i="13"/>
  <c r="L329" i="13"/>
  <c r="L328" i="13"/>
  <c r="L327" i="13"/>
  <c r="L326" i="13"/>
  <c r="L325" i="13"/>
  <c r="L324" i="13"/>
  <c r="L323" i="13"/>
  <c r="L322" i="13"/>
  <c r="L321" i="13"/>
  <c r="L320" i="13"/>
  <c r="L319" i="13"/>
  <c r="L318" i="13"/>
  <c r="L317" i="13"/>
  <c r="L316" i="13"/>
  <c r="L315" i="13"/>
  <c r="L314" i="13"/>
  <c r="L313" i="13"/>
  <c r="L312" i="13"/>
  <c r="L311" i="13"/>
  <c r="L310" i="13"/>
  <c r="L309" i="13"/>
  <c r="L308" i="13"/>
  <c r="L307" i="13"/>
  <c r="L306" i="13"/>
  <c r="L305" i="13"/>
  <c r="L304" i="13"/>
  <c r="L303" i="13"/>
  <c r="L302" i="13"/>
  <c r="L301" i="13"/>
  <c r="L300" i="13"/>
  <c r="L299" i="13"/>
  <c r="L298" i="13"/>
  <c r="L297" i="13"/>
  <c r="L296" i="13"/>
  <c r="L295" i="13"/>
  <c r="L294" i="13"/>
  <c r="L293" i="13"/>
  <c r="L292" i="13"/>
  <c r="L291" i="13"/>
  <c r="L290" i="13"/>
  <c r="L289" i="13"/>
  <c r="L288" i="13"/>
  <c r="L287" i="13"/>
  <c r="L286" i="13"/>
  <c r="L285" i="13"/>
  <c r="L284" i="13"/>
  <c r="L283" i="13"/>
  <c r="L282" i="13"/>
  <c r="L281" i="13"/>
  <c r="L280" i="13"/>
  <c r="L279" i="13"/>
  <c r="L278" i="13"/>
  <c r="L277" i="13"/>
  <c r="L276" i="13"/>
  <c r="L275" i="13"/>
  <c r="L274" i="13"/>
  <c r="L273" i="13"/>
  <c r="L272" i="13"/>
  <c r="L271" i="13"/>
  <c r="L270" i="13"/>
  <c r="L269" i="13"/>
  <c r="L268" i="13"/>
  <c r="L267" i="13"/>
  <c r="L266" i="13"/>
  <c r="L265" i="13"/>
  <c r="L264" i="13"/>
  <c r="L263" i="13"/>
  <c r="L262" i="13"/>
  <c r="L261" i="13"/>
  <c r="L260" i="13"/>
  <c r="L259" i="13"/>
  <c r="L258" i="13"/>
  <c r="L257" i="13"/>
  <c r="L256" i="13"/>
  <c r="L255" i="13"/>
  <c r="L254" i="13"/>
  <c r="L253" i="13"/>
  <c r="L252" i="13"/>
  <c r="L251" i="13"/>
  <c r="L250" i="13"/>
  <c r="L249" i="13"/>
  <c r="L248" i="13"/>
  <c r="L247" i="13"/>
  <c r="L246" i="13"/>
  <c r="L245" i="13"/>
  <c r="L244" i="13"/>
  <c r="L243" i="13"/>
  <c r="L242" i="13"/>
  <c r="L241" i="13"/>
  <c r="L240" i="13"/>
  <c r="L239" i="13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3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3" i="13"/>
  <c r="L202" i="13"/>
  <c r="L201" i="13"/>
  <c r="L200" i="13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84" i="13"/>
  <c r="L183" i="13"/>
  <c r="L182" i="13"/>
  <c r="L181" i="13"/>
  <c r="L180" i="13"/>
  <c r="L179" i="13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I43" i="24"/>
  <c r="H43" i="24"/>
  <c r="G43" i="24"/>
  <c r="F43" i="24"/>
  <c r="E43" i="24"/>
  <c r="D43" i="24"/>
  <c r="C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I42" i="11"/>
  <c r="H42" i="11"/>
  <c r="G42" i="11"/>
  <c r="F42" i="11"/>
  <c r="E42" i="11"/>
  <c r="D42" i="11"/>
  <c r="C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42" i="11" s="1"/>
  <c r="J6" i="11"/>
  <c r="P43" i="12"/>
  <c r="M43" i="12"/>
  <c r="L43" i="12"/>
  <c r="K43" i="12"/>
  <c r="J43" i="12"/>
  <c r="I43" i="12"/>
  <c r="H43" i="12"/>
  <c r="G43" i="12"/>
  <c r="F43" i="12"/>
  <c r="E43" i="12"/>
  <c r="C43" i="12"/>
  <c r="O42" i="12"/>
  <c r="Q42" i="12" s="1"/>
  <c r="O41" i="12"/>
  <c r="Q41" i="12" s="1"/>
  <c r="O40" i="12"/>
  <c r="Q40" i="12" s="1"/>
  <c r="O39" i="12"/>
  <c r="Q39" i="12" s="1"/>
  <c r="O38" i="12"/>
  <c r="Q38" i="12" s="1"/>
  <c r="D38" i="12"/>
  <c r="N37" i="12"/>
  <c r="O37" i="12" s="1"/>
  <c r="Q37" i="12" s="1"/>
  <c r="O36" i="12"/>
  <c r="Q36" i="12" s="1"/>
  <c r="N36" i="12"/>
  <c r="Q35" i="12"/>
  <c r="O35" i="12"/>
  <c r="D35" i="12"/>
  <c r="O34" i="12"/>
  <c r="Q34" i="12" s="1"/>
  <c r="D34" i="12"/>
  <c r="Q33" i="12"/>
  <c r="N33" i="12"/>
  <c r="O33" i="12" s="1"/>
  <c r="D33" i="12"/>
  <c r="O32" i="12"/>
  <c r="D32" i="12"/>
  <c r="Q32" i="12" s="1"/>
  <c r="O31" i="12"/>
  <c r="Q31" i="12" s="1"/>
  <c r="N31" i="12"/>
  <c r="Q30" i="12"/>
  <c r="O30" i="12"/>
  <c r="O29" i="12"/>
  <c r="Q29" i="12" s="1"/>
  <c r="N28" i="12"/>
  <c r="O28" i="12" s="1"/>
  <c r="Q28" i="12" s="1"/>
  <c r="O27" i="12"/>
  <c r="Q27" i="12" s="1"/>
  <c r="N27" i="12"/>
  <c r="D27" i="12"/>
  <c r="O26" i="12"/>
  <c r="Q26" i="12" s="1"/>
  <c r="N26" i="12"/>
  <c r="Q25" i="12"/>
  <c r="O25" i="12"/>
  <c r="Q24" i="12"/>
  <c r="O24" i="12"/>
  <c r="D24" i="12"/>
  <c r="O23" i="12"/>
  <c r="Q23" i="12" s="1"/>
  <c r="O22" i="12"/>
  <c r="Q22" i="12" s="1"/>
  <c r="O21" i="12"/>
  <c r="Q21" i="12" s="1"/>
  <c r="N21" i="12"/>
  <c r="O20" i="12"/>
  <c r="D20" i="12"/>
  <c r="Q20" i="12" s="1"/>
  <c r="O19" i="12"/>
  <c r="Q19" i="12" s="1"/>
  <c r="O18" i="12"/>
  <c r="Q18" i="12" s="1"/>
  <c r="N17" i="12"/>
  <c r="O17" i="12" s="1"/>
  <c r="Q17" i="12" s="1"/>
  <c r="O16" i="12"/>
  <c r="D16" i="12"/>
  <c r="Q16" i="12" s="1"/>
  <c r="O15" i="12"/>
  <c r="Q15" i="12" s="1"/>
  <c r="N15" i="12"/>
  <c r="N14" i="12"/>
  <c r="O14" i="12" s="1"/>
  <c r="D14" i="12"/>
  <c r="Q13" i="12"/>
  <c r="O13" i="12"/>
  <c r="N12" i="12"/>
  <c r="O12" i="12" s="1"/>
  <c r="Q12" i="12" s="1"/>
  <c r="D12" i="12"/>
  <c r="N11" i="12"/>
  <c r="O11" i="12" s="1"/>
  <c r="Q11" i="12" s="1"/>
  <c r="O10" i="12"/>
  <c r="Q10" i="12" s="1"/>
  <c r="O9" i="12"/>
  <c r="Q9" i="12" s="1"/>
  <c r="O8" i="12"/>
  <c r="Q8" i="12" s="1"/>
  <c r="N8" i="12"/>
  <c r="Q7" i="12"/>
  <c r="O7" i="12"/>
  <c r="D7" i="12"/>
  <c r="D43" i="12" s="1"/>
  <c r="N6" i="12"/>
  <c r="O6" i="12" s="1"/>
  <c r="R413" i="14"/>
  <c r="P413" i="14"/>
  <c r="O413" i="14"/>
  <c r="N413" i="14"/>
  <c r="M413" i="14"/>
  <c r="L413" i="14"/>
  <c r="K413" i="14"/>
  <c r="J413" i="14"/>
  <c r="I413" i="14"/>
  <c r="H413" i="14"/>
  <c r="G413" i="14"/>
  <c r="E413" i="14"/>
  <c r="Z412" i="14"/>
  <c r="AM412" i="14" s="1"/>
  <c r="Q412" i="14"/>
  <c r="F412" i="14"/>
  <c r="S412" i="14" s="1"/>
  <c r="AL411" i="14"/>
  <c r="AJ411" i="14"/>
  <c r="AI411" i="14"/>
  <c r="AH411" i="14"/>
  <c r="AG411" i="14"/>
  <c r="AF411" i="14"/>
  <c r="AE411" i="14"/>
  <c r="AD411" i="14"/>
  <c r="AC411" i="14"/>
  <c r="AB411" i="14"/>
  <c r="AA411" i="14"/>
  <c r="Z411" i="14"/>
  <c r="Y411" i="14"/>
  <c r="Q411" i="14"/>
  <c r="S411" i="14" s="1"/>
  <c r="F411" i="14"/>
  <c r="AK410" i="14"/>
  <c r="AM410" i="14" s="1"/>
  <c r="Q410" i="14"/>
  <c r="F410" i="14"/>
  <c r="S410" i="14" s="1"/>
  <c r="AK409" i="14"/>
  <c r="AM409" i="14" s="1"/>
  <c r="Q409" i="14"/>
  <c r="F409" i="14"/>
  <c r="S409" i="14" s="1"/>
  <c r="AM408" i="14"/>
  <c r="AK408" i="14"/>
  <c r="S408" i="14"/>
  <c r="Q408" i="14"/>
  <c r="F408" i="14"/>
  <c r="AK407" i="14"/>
  <c r="AM407" i="14" s="1"/>
  <c r="Q407" i="14"/>
  <c r="S407" i="14" s="1"/>
  <c r="F407" i="14"/>
  <c r="AM406" i="14"/>
  <c r="AK406" i="14"/>
  <c r="S406" i="14"/>
  <c r="Q406" i="14"/>
  <c r="F406" i="14"/>
  <c r="AK405" i="14"/>
  <c r="AK411" i="14" s="1"/>
  <c r="Q405" i="14"/>
  <c r="F405" i="14"/>
  <c r="S405" i="14" s="1"/>
  <c r="AL404" i="14"/>
  <c r="AJ404" i="14"/>
  <c r="AI404" i="14"/>
  <c r="AH404" i="14"/>
  <c r="AG404" i="14"/>
  <c r="AF404" i="14"/>
  <c r="AE404" i="14"/>
  <c r="AD404" i="14"/>
  <c r="AC404" i="14"/>
  <c r="AB404" i="14"/>
  <c r="AA404" i="14"/>
  <c r="Z404" i="14"/>
  <c r="Y404" i="14"/>
  <c r="Q404" i="14"/>
  <c r="S404" i="14" s="1"/>
  <c r="F404" i="14"/>
  <c r="AK403" i="14"/>
  <c r="AM403" i="14" s="1"/>
  <c r="Q403" i="14"/>
  <c r="F403" i="14"/>
  <c r="S403" i="14" s="1"/>
  <c r="AK402" i="14"/>
  <c r="AM402" i="14" s="1"/>
  <c r="Q402" i="14"/>
  <c r="F402" i="14"/>
  <c r="S402" i="14" s="1"/>
  <c r="AM401" i="14"/>
  <c r="AK401" i="14"/>
  <c r="S401" i="14"/>
  <c r="Q401" i="14"/>
  <c r="F401" i="14"/>
  <c r="AK400" i="14"/>
  <c r="AM400" i="14" s="1"/>
  <c r="Q400" i="14"/>
  <c r="S400" i="14" s="1"/>
  <c r="F400" i="14"/>
  <c r="AM399" i="14"/>
  <c r="AK399" i="14"/>
  <c r="S399" i="14"/>
  <c r="Q399" i="14"/>
  <c r="F399" i="14"/>
  <c r="AK398" i="14"/>
  <c r="AM398" i="14" s="1"/>
  <c r="Q398" i="14"/>
  <c r="F398" i="14"/>
  <c r="S398" i="14" s="1"/>
  <c r="AM397" i="14"/>
  <c r="AK397" i="14"/>
  <c r="Q397" i="14"/>
  <c r="F397" i="14"/>
  <c r="S397" i="14" s="1"/>
  <c r="AK396" i="14"/>
  <c r="AM396" i="14" s="1"/>
  <c r="Q396" i="14"/>
  <c r="S396" i="14" s="1"/>
  <c r="F396" i="14"/>
  <c r="AK395" i="14"/>
  <c r="AM395" i="14" s="1"/>
  <c r="Q395" i="14"/>
  <c r="F395" i="14"/>
  <c r="S395" i="14" s="1"/>
  <c r="AK394" i="14"/>
  <c r="AM394" i="14" s="1"/>
  <c r="Q394" i="14"/>
  <c r="F394" i="14"/>
  <c r="S394" i="14" s="1"/>
  <c r="AM393" i="14"/>
  <c r="AK393" i="14"/>
  <c r="S393" i="14"/>
  <c r="Q393" i="14"/>
  <c r="F393" i="14"/>
  <c r="AK392" i="14"/>
  <c r="AM392" i="14" s="1"/>
  <c r="Q392" i="14"/>
  <c r="S392" i="14" s="1"/>
  <c r="F392" i="14"/>
  <c r="AM391" i="14"/>
  <c r="AK391" i="14"/>
  <c r="S391" i="14"/>
  <c r="Q391" i="14"/>
  <c r="F391" i="14"/>
  <c r="AK390" i="14"/>
  <c r="Q390" i="14"/>
  <c r="F390" i="14"/>
  <c r="S390" i="14" s="1"/>
  <c r="AL389" i="14"/>
  <c r="AJ389" i="14"/>
  <c r="AI389" i="14"/>
  <c r="AH389" i="14"/>
  <c r="AG389" i="14"/>
  <c r="AF389" i="14"/>
  <c r="AE389" i="14"/>
  <c r="AD389" i="14"/>
  <c r="AC389" i="14"/>
  <c r="AB389" i="14"/>
  <c r="AA389" i="14"/>
  <c r="Z389" i="14"/>
  <c r="Y389" i="14"/>
  <c r="Q389" i="14"/>
  <c r="S389" i="14" s="1"/>
  <c r="F389" i="14"/>
  <c r="AK388" i="14"/>
  <c r="AM388" i="14" s="1"/>
  <c r="Q388" i="14"/>
  <c r="F388" i="14"/>
  <c r="AK387" i="14"/>
  <c r="AM387" i="14" s="1"/>
  <c r="R387" i="14"/>
  <c r="P387" i="14"/>
  <c r="O387" i="14"/>
  <c r="N387" i="14"/>
  <c r="M387" i="14"/>
  <c r="L387" i="14"/>
  <c r="K387" i="14"/>
  <c r="J387" i="14"/>
  <c r="I387" i="14"/>
  <c r="H387" i="14"/>
  <c r="G387" i="14"/>
  <c r="F387" i="14"/>
  <c r="E387" i="14"/>
  <c r="AM386" i="14"/>
  <c r="AK386" i="14"/>
  <c r="Q386" i="14"/>
  <c r="S386" i="14" s="1"/>
  <c r="AM385" i="14"/>
  <c r="AK385" i="14"/>
  <c r="S385" i="14"/>
  <c r="Q385" i="14"/>
  <c r="AM384" i="14"/>
  <c r="AK384" i="14"/>
  <c r="Q384" i="14"/>
  <c r="S384" i="14" s="1"/>
  <c r="AM383" i="14"/>
  <c r="AK383" i="14"/>
  <c r="S383" i="14"/>
  <c r="Q383" i="14"/>
  <c r="AM382" i="14"/>
  <c r="AK382" i="14"/>
  <c r="Q382" i="14"/>
  <c r="S382" i="14" s="1"/>
  <c r="AM381" i="14"/>
  <c r="AK381" i="14"/>
  <c r="S381" i="14"/>
  <c r="Q381" i="14"/>
  <c r="AM380" i="14"/>
  <c r="AK380" i="14"/>
  <c r="Q380" i="14"/>
  <c r="S380" i="14" s="1"/>
  <c r="AM379" i="14"/>
  <c r="AK379" i="14"/>
  <c r="S379" i="14"/>
  <c r="Q379" i="14"/>
  <c r="AM378" i="14"/>
  <c r="AK378" i="14"/>
  <c r="Q378" i="14"/>
  <c r="S378" i="14" s="1"/>
  <c r="AM377" i="14"/>
  <c r="AK377" i="14"/>
  <c r="S377" i="14"/>
  <c r="Q377" i="14"/>
  <c r="AM376" i="14"/>
  <c r="AK376" i="14"/>
  <c r="Q376" i="14"/>
  <c r="S376" i="14" s="1"/>
  <c r="AM375" i="14"/>
  <c r="AK375" i="14"/>
  <c r="S375" i="14"/>
  <c r="Q375" i="14"/>
  <c r="AM374" i="14"/>
  <c r="AK374" i="14"/>
  <c r="Q374" i="14"/>
  <c r="S374" i="14" s="1"/>
  <c r="AM373" i="14"/>
  <c r="AK373" i="14"/>
  <c r="S373" i="14"/>
  <c r="Q373" i="14"/>
  <c r="AM372" i="14"/>
  <c r="AK372" i="14"/>
  <c r="AK389" i="14" s="1"/>
  <c r="Q372" i="14"/>
  <c r="S372" i="14" s="1"/>
  <c r="AL371" i="14"/>
  <c r="AJ371" i="14"/>
  <c r="AI371" i="14"/>
  <c r="AH371" i="14"/>
  <c r="AG371" i="14"/>
  <c r="AF371" i="14"/>
  <c r="AE371" i="14"/>
  <c r="AD371" i="14"/>
  <c r="AC371" i="14"/>
  <c r="AB371" i="14"/>
  <c r="AA371" i="14"/>
  <c r="Z371" i="14"/>
  <c r="Y371" i="14"/>
  <c r="Q371" i="14"/>
  <c r="S371" i="14" s="1"/>
  <c r="AK370" i="14"/>
  <c r="AM370" i="14" s="1"/>
  <c r="Q370" i="14"/>
  <c r="S370" i="14" s="1"/>
  <c r="AK369" i="14"/>
  <c r="AM369" i="14" s="1"/>
  <c r="Q369" i="14"/>
  <c r="S369" i="14" s="1"/>
  <c r="AK368" i="14"/>
  <c r="AM368" i="14" s="1"/>
  <c r="Q368" i="14"/>
  <c r="S368" i="14" s="1"/>
  <c r="AK367" i="14"/>
  <c r="AM367" i="14" s="1"/>
  <c r="Q367" i="14"/>
  <c r="S367" i="14" s="1"/>
  <c r="AK366" i="14"/>
  <c r="AM366" i="14" s="1"/>
  <c r="Q366" i="14"/>
  <c r="S366" i="14" s="1"/>
  <c r="AK365" i="14"/>
  <c r="AM365" i="14" s="1"/>
  <c r="Q365" i="14"/>
  <c r="S365" i="14" s="1"/>
  <c r="AK364" i="14"/>
  <c r="Q364" i="14"/>
  <c r="S364" i="14" s="1"/>
  <c r="AK363" i="14"/>
  <c r="AM363" i="14" s="1"/>
  <c r="R363" i="14"/>
  <c r="P363" i="14"/>
  <c r="O363" i="14"/>
  <c r="N363" i="14"/>
  <c r="M363" i="14"/>
  <c r="L363" i="14"/>
  <c r="K363" i="14"/>
  <c r="J363" i="14"/>
  <c r="I363" i="14"/>
  <c r="H363" i="14"/>
  <c r="G363" i="14"/>
  <c r="F363" i="14"/>
  <c r="E363" i="14"/>
  <c r="AK362" i="14"/>
  <c r="AM362" i="14" s="1"/>
  <c r="S362" i="14"/>
  <c r="Q362" i="14"/>
  <c r="AM361" i="14"/>
  <c r="AK361" i="14"/>
  <c r="S361" i="14"/>
  <c r="Q361" i="14"/>
  <c r="AK360" i="14"/>
  <c r="AM360" i="14" s="1"/>
  <c r="S360" i="14"/>
  <c r="Q360" i="14"/>
  <c r="AM359" i="14"/>
  <c r="AK359" i="14"/>
  <c r="S359" i="14"/>
  <c r="Q359" i="14"/>
  <c r="AK358" i="14"/>
  <c r="AM358" i="14" s="1"/>
  <c r="S358" i="14"/>
  <c r="Q358" i="14"/>
  <c r="AM357" i="14"/>
  <c r="AK357" i="14"/>
  <c r="S357" i="14"/>
  <c r="Q357" i="14"/>
  <c r="AK356" i="14"/>
  <c r="AM356" i="14" s="1"/>
  <c r="S356" i="14"/>
  <c r="Q356" i="14"/>
  <c r="AM355" i="14"/>
  <c r="AK355" i="14"/>
  <c r="S355" i="14"/>
  <c r="Q355" i="14"/>
  <c r="AL354" i="14"/>
  <c r="AJ354" i="14"/>
  <c r="AI354" i="14"/>
  <c r="AH354" i="14"/>
  <c r="AG354" i="14"/>
  <c r="AF354" i="14"/>
  <c r="AE354" i="14"/>
  <c r="AD354" i="14"/>
  <c r="AC354" i="14"/>
  <c r="AB354" i="14"/>
  <c r="AA354" i="14"/>
  <c r="Y354" i="14"/>
  <c r="Q354" i="14"/>
  <c r="S354" i="14" s="1"/>
  <c r="AK353" i="14"/>
  <c r="AM353" i="14" s="1"/>
  <c r="Z353" i="14"/>
  <c r="S353" i="14"/>
  <c r="Q353" i="14"/>
  <c r="AM352" i="14"/>
  <c r="AK352" i="14"/>
  <c r="Z352" i="14"/>
  <c r="Q352" i="14"/>
  <c r="S352" i="14" s="1"/>
  <c r="AK351" i="14"/>
  <c r="AM351" i="14" s="1"/>
  <c r="Z351" i="14"/>
  <c r="S351" i="14"/>
  <c r="Q351" i="14"/>
  <c r="AK350" i="14"/>
  <c r="Z350" i="14"/>
  <c r="AM350" i="14" s="1"/>
  <c r="Q350" i="14"/>
  <c r="S350" i="14" s="1"/>
  <c r="AK349" i="14"/>
  <c r="AM349" i="14" s="1"/>
  <c r="Z349" i="14"/>
  <c r="Q349" i="14"/>
  <c r="S349" i="14" s="1"/>
  <c r="AK348" i="14"/>
  <c r="Z348" i="14"/>
  <c r="AM348" i="14" s="1"/>
  <c r="Q348" i="14"/>
  <c r="S348" i="14" s="1"/>
  <c r="AK347" i="14"/>
  <c r="Z347" i="14"/>
  <c r="AM347" i="14" s="1"/>
  <c r="S347" i="14"/>
  <c r="Q347" i="14"/>
  <c r="AM346" i="14"/>
  <c r="AK346" i="14"/>
  <c r="Z346" i="14"/>
  <c r="Q346" i="14"/>
  <c r="S346" i="14" s="1"/>
  <c r="AK345" i="14"/>
  <c r="AM345" i="14" s="1"/>
  <c r="Z345" i="14"/>
  <c r="S345" i="14"/>
  <c r="Q345" i="14"/>
  <c r="AM344" i="14"/>
  <c r="AK344" i="14"/>
  <c r="Z344" i="14"/>
  <c r="Q344" i="14"/>
  <c r="S344" i="14" s="1"/>
  <c r="AK343" i="14"/>
  <c r="AM343" i="14" s="1"/>
  <c r="Z343" i="14"/>
  <c r="S343" i="14"/>
  <c r="Q343" i="14"/>
  <c r="AK342" i="14"/>
  <c r="Z342" i="14"/>
  <c r="AM342" i="14" s="1"/>
  <c r="Q342" i="14"/>
  <c r="S342" i="14" s="1"/>
  <c r="AK341" i="14"/>
  <c r="AM341" i="14" s="1"/>
  <c r="Z341" i="14"/>
  <c r="Q341" i="14"/>
  <c r="S341" i="14" s="1"/>
  <c r="AK340" i="14"/>
  <c r="Z340" i="14"/>
  <c r="AM340" i="14" s="1"/>
  <c r="Q340" i="14"/>
  <c r="S340" i="14" s="1"/>
  <c r="AK339" i="14"/>
  <c r="Z339" i="14"/>
  <c r="AM339" i="14" s="1"/>
  <c r="S339" i="14"/>
  <c r="Q339" i="14"/>
  <c r="AM338" i="14"/>
  <c r="AK338" i="14"/>
  <c r="Z338" i="14"/>
  <c r="Q338" i="14"/>
  <c r="S338" i="14" s="1"/>
  <c r="AK337" i="14"/>
  <c r="AM337" i="14" s="1"/>
  <c r="Z337" i="14"/>
  <c r="S337" i="14"/>
  <c r="Q337" i="14"/>
  <c r="AM336" i="14"/>
  <c r="AK336" i="14"/>
  <c r="Z336" i="14"/>
  <c r="Q336" i="14"/>
  <c r="S336" i="14" s="1"/>
  <c r="AK335" i="14"/>
  <c r="AM335" i="14" s="1"/>
  <c r="Z335" i="14"/>
  <c r="R335" i="14"/>
  <c r="O335" i="14"/>
  <c r="N335" i="14"/>
  <c r="M335" i="14"/>
  <c r="L335" i="14"/>
  <c r="K335" i="14"/>
  <c r="J335" i="14"/>
  <c r="I335" i="14"/>
  <c r="H335" i="14"/>
  <c r="G335" i="14"/>
  <c r="F335" i="14"/>
  <c r="E335" i="14"/>
  <c r="AK334" i="14"/>
  <c r="Z334" i="14"/>
  <c r="AM334" i="14" s="1"/>
  <c r="P334" i="14"/>
  <c r="Q334" i="14" s="1"/>
  <c r="S334" i="14" s="1"/>
  <c r="AK333" i="14"/>
  <c r="AM333" i="14" s="1"/>
  <c r="Z333" i="14"/>
  <c r="P333" i="14"/>
  <c r="Q333" i="14" s="1"/>
  <c r="S333" i="14" s="1"/>
  <c r="AK332" i="14"/>
  <c r="AM332" i="14" s="1"/>
  <c r="Z332" i="14"/>
  <c r="S332" i="14"/>
  <c r="P332" i="14"/>
  <c r="Q332" i="14" s="1"/>
  <c r="AK331" i="14"/>
  <c r="Z331" i="14"/>
  <c r="P331" i="14"/>
  <c r="Q331" i="14" s="1"/>
  <c r="S331" i="14" s="1"/>
  <c r="AL330" i="14"/>
  <c r="AI330" i="14"/>
  <c r="AH330" i="14"/>
  <c r="AG330" i="14"/>
  <c r="AF330" i="14"/>
  <c r="AE330" i="14"/>
  <c r="AD330" i="14"/>
  <c r="AC330" i="14"/>
  <c r="AB330" i="14"/>
  <c r="AA330" i="14"/>
  <c r="Z330" i="14"/>
  <c r="Y330" i="14"/>
  <c r="P330" i="14"/>
  <c r="Q330" i="14" s="1"/>
  <c r="S330" i="14" s="1"/>
  <c r="AJ329" i="14"/>
  <c r="AK329" i="14" s="1"/>
  <c r="AM329" i="14" s="1"/>
  <c r="P329" i="14"/>
  <c r="Q329" i="14" s="1"/>
  <c r="S329" i="14" s="1"/>
  <c r="AK328" i="14"/>
  <c r="AM328" i="14" s="1"/>
  <c r="AJ328" i="14"/>
  <c r="P328" i="14"/>
  <c r="Q328" i="14" s="1"/>
  <c r="S328" i="14" s="1"/>
  <c r="AK327" i="14"/>
  <c r="AM327" i="14" s="1"/>
  <c r="AJ327" i="14"/>
  <c r="S327" i="14"/>
  <c r="P327" i="14"/>
  <c r="Q327" i="14" s="1"/>
  <c r="AK326" i="14"/>
  <c r="AM326" i="14" s="1"/>
  <c r="AJ326" i="14"/>
  <c r="P326" i="14"/>
  <c r="Q326" i="14" s="1"/>
  <c r="S326" i="14" s="1"/>
  <c r="AJ325" i="14"/>
  <c r="AK325" i="14" s="1"/>
  <c r="AM325" i="14" s="1"/>
  <c r="P325" i="14"/>
  <c r="Q325" i="14" s="1"/>
  <c r="S325" i="14" s="1"/>
  <c r="AK324" i="14"/>
  <c r="AM324" i="14" s="1"/>
  <c r="AJ324" i="14"/>
  <c r="P324" i="14"/>
  <c r="Q324" i="14" s="1"/>
  <c r="S324" i="14" s="1"/>
  <c r="AK323" i="14"/>
  <c r="AM323" i="14" s="1"/>
  <c r="AJ323" i="14"/>
  <c r="P323" i="14"/>
  <c r="Q323" i="14" s="1"/>
  <c r="S323" i="14" s="1"/>
  <c r="AK322" i="14"/>
  <c r="AM322" i="14" s="1"/>
  <c r="AJ322" i="14"/>
  <c r="P322" i="14"/>
  <c r="Q322" i="14" s="1"/>
  <c r="S322" i="14" s="1"/>
  <c r="AJ321" i="14"/>
  <c r="AK321" i="14" s="1"/>
  <c r="AM321" i="14" s="1"/>
  <c r="P321" i="14"/>
  <c r="Q321" i="14" s="1"/>
  <c r="S321" i="14" s="1"/>
  <c r="AK320" i="14"/>
  <c r="AM320" i="14" s="1"/>
  <c r="AJ320" i="14"/>
  <c r="P320" i="14"/>
  <c r="Q320" i="14" s="1"/>
  <c r="S320" i="14" s="1"/>
  <c r="AK319" i="14"/>
  <c r="AM319" i="14" s="1"/>
  <c r="AJ319" i="14"/>
  <c r="P319" i="14"/>
  <c r="Q319" i="14" s="1"/>
  <c r="S319" i="14" s="1"/>
  <c r="AK318" i="14"/>
  <c r="AM318" i="14" s="1"/>
  <c r="AJ318" i="14"/>
  <c r="S318" i="14"/>
  <c r="P318" i="14"/>
  <c r="Q318" i="14" s="1"/>
  <c r="AJ317" i="14"/>
  <c r="AK317" i="14" s="1"/>
  <c r="AM317" i="14" s="1"/>
  <c r="P317" i="14"/>
  <c r="Q317" i="14" s="1"/>
  <c r="S317" i="14" s="1"/>
  <c r="AK316" i="14"/>
  <c r="AM316" i="14" s="1"/>
  <c r="AJ316" i="14"/>
  <c r="P316" i="14"/>
  <c r="Q316" i="14" s="1"/>
  <c r="S316" i="14" s="1"/>
  <c r="AK315" i="14"/>
  <c r="AM315" i="14" s="1"/>
  <c r="AJ315" i="14"/>
  <c r="P315" i="14"/>
  <c r="Q315" i="14" s="1"/>
  <c r="S315" i="14" s="1"/>
  <c r="AK314" i="14"/>
  <c r="AM314" i="14" s="1"/>
  <c r="AJ314" i="14"/>
  <c r="P314" i="14"/>
  <c r="Q314" i="14" s="1"/>
  <c r="S314" i="14" s="1"/>
  <c r="AJ313" i="14"/>
  <c r="AK313" i="14" s="1"/>
  <c r="AM313" i="14" s="1"/>
  <c r="P313" i="14"/>
  <c r="Q313" i="14" s="1"/>
  <c r="S313" i="14" s="1"/>
  <c r="AK312" i="14"/>
  <c r="AM312" i="14" s="1"/>
  <c r="AJ312" i="14"/>
  <c r="P312" i="14"/>
  <c r="Q312" i="14" s="1"/>
  <c r="S312" i="14" s="1"/>
  <c r="AK311" i="14"/>
  <c r="AM311" i="14" s="1"/>
  <c r="AJ311" i="14"/>
  <c r="P311" i="14"/>
  <c r="Q311" i="14" s="1"/>
  <c r="S311" i="14" s="1"/>
  <c r="AK310" i="14"/>
  <c r="AM310" i="14" s="1"/>
  <c r="AJ310" i="14"/>
  <c r="S310" i="14"/>
  <c r="P310" i="14"/>
  <c r="Q310" i="14" s="1"/>
  <c r="AJ309" i="14"/>
  <c r="AK309" i="14" s="1"/>
  <c r="AM309" i="14" s="1"/>
  <c r="P309" i="14"/>
  <c r="Q309" i="14" s="1"/>
  <c r="S309" i="14" s="1"/>
  <c r="AK308" i="14"/>
  <c r="AM308" i="14" s="1"/>
  <c r="AJ308" i="14"/>
  <c r="P308" i="14"/>
  <c r="AK307" i="14"/>
  <c r="AJ307" i="14"/>
  <c r="AJ330" i="14" s="1"/>
  <c r="R307" i="14"/>
  <c r="P307" i="14"/>
  <c r="O307" i="14"/>
  <c r="N307" i="14"/>
  <c r="M307" i="14"/>
  <c r="L307" i="14"/>
  <c r="K307" i="14"/>
  <c r="J307" i="14"/>
  <c r="I307" i="14"/>
  <c r="H307" i="14"/>
  <c r="G307" i="14"/>
  <c r="E307" i="14"/>
  <c r="AL306" i="14"/>
  <c r="AI306" i="14"/>
  <c r="AH306" i="14"/>
  <c r="AG306" i="14"/>
  <c r="AF306" i="14"/>
  <c r="AE306" i="14"/>
  <c r="AD306" i="14"/>
  <c r="AC306" i="14"/>
  <c r="AB306" i="14"/>
  <c r="AA306" i="14"/>
  <c r="Z306" i="14"/>
  <c r="Y306" i="14"/>
  <c r="Q306" i="14"/>
  <c r="F306" i="14"/>
  <c r="S306" i="14" s="1"/>
  <c r="AJ305" i="14"/>
  <c r="AK305" i="14" s="1"/>
  <c r="AM305" i="14" s="1"/>
  <c r="Q305" i="14"/>
  <c r="F305" i="14"/>
  <c r="S305" i="14" s="1"/>
  <c r="AK304" i="14"/>
  <c r="AM304" i="14" s="1"/>
  <c r="AJ304" i="14"/>
  <c r="Q304" i="14"/>
  <c r="F304" i="14"/>
  <c r="S304" i="14" s="1"/>
  <c r="AK303" i="14"/>
  <c r="AM303" i="14" s="1"/>
  <c r="AJ303" i="14"/>
  <c r="S303" i="14"/>
  <c r="Q303" i="14"/>
  <c r="F303" i="14"/>
  <c r="AK302" i="14"/>
  <c r="AM302" i="14" s="1"/>
  <c r="AJ302" i="14"/>
  <c r="S302" i="14"/>
  <c r="Q302" i="14"/>
  <c r="F302" i="14"/>
  <c r="AJ301" i="14"/>
  <c r="AK301" i="14" s="1"/>
  <c r="AM301" i="14" s="1"/>
  <c r="Q301" i="14"/>
  <c r="F301" i="14"/>
  <c r="S301" i="14" s="1"/>
  <c r="AK300" i="14"/>
  <c r="AM300" i="14" s="1"/>
  <c r="AJ300" i="14"/>
  <c r="Q300" i="14"/>
  <c r="F300" i="14"/>
  <c r="S300" i="14" s="1"/>
  <c r="AK299" i="14"/>
  <c r="AM299" i="14" s="1"/>
  <c r="AJ299" i="14"/>
  <c r="S299" i="14"/>
  <c r="Q299" i="14"/>
  <c r="F299" i="14"/>
  <c r="AK298" i="14"/>
  <c r="AM298" i="14" s="1"/>
  <c r="AJ298" i="14"/>
  <c r="S298" i="14"/>
  <c r="Q298" i="14"/>
  <c r="F298" i="14"/>
  <c r="AJ297" i="14"/>
  <c r="AK297" i="14" s="1"/>
  <c r="AM297" i="14" s="1"/>
  <c r="Q297" i="14"/>
  <c r="F297" i="14"/>
  <c r="S297" i="14" s="1"/>
  <c r="AK296" i="14"/>
  <c r="AM296" i="14" s="1"/>
  <c r="AJ296" i="14"/>
  <c r="Q296" i="14"/>
  <c r="Q307" i="14" s="1"/>
  <c r="F296" i="14"/>
  <c r="AK295" i="14"/>
  <c r="AM295" i="14" s="1"/>
  <c r="AJ295" i="14"/>
  <c r="R295" i="14"/>
  <c r="P295" i="14"/>
  <c r="O295" i="14"/>
  <c r="N295" i="14"/>
  <c r="M295" i="14"/>
  <c r="L295" i="14"/>
  <c r="K295" i="14"/>
  <c r="J295" i="14"/>
  <c r="I295" i="14"/>
  <c r="H295" i="14"/>
  <c r="G295" i="14"/>
  <c r="F295" i="14"/>
  <c r="E295" i="14"/>
  <c r="AK294" i="14"/>
  <c r="AM294" i="14" s="1"/>
  <c r="AJ294" i="14"/>
  <c r="Q294" i="14"/>
  <c r="S294" i="14" s="1"/>
  <c r="AJ293" i="14"/>
  <c r="AK293" i="14" s="1"/>
  <c r="AM293" i="14" s="1"/>
  <c r="Q293" i="14"/>
  <c r="S293" i="14" s="1"/>
  <c r="AJ292" i="14"/>
  <c r="AK292" i="14" s="1"/>
  <c r="AM292" i="14" s="1"/>
  <c r="S292" i="14"/>
  <c r="Q292" i="14"/>
  <c r="AJ291" i="14"/>
  <c r="AK291" i="14" s="1"/>
  <c r="AM291" i="14" s="1"/>
  <c r="S291" i="14"/>
  <c r="Q291" i="14"/>
  <c r="AK290" i="14"/>
  <c r="AM290" i="14" s="1"/>
  <c r="AJ290" i="14"/>
  <c r="S290" i="14"/>
  <c r="Q290" i="14"/>
  <c r="AM289" i="14"/>
  <c r="AK289" i="14"/>
  <c r="AK306" i="14" s="1"/>
  <c r="AJ289" i="14"/>
  <c r="Q289" i="14"/>
  <c r="S289" i="14" s="1"/>
  <c r="AL288" i="14"/>
  <c r="AJ288" i="14"/>
  <c r="AI288" i="14"/>
  <c r="AH288" i="14"/>
  <c r="AG288" i="14"/>
  <c r="AF288" i="14"/>
  <c r="AE288" i="14"/>
  <c r="AD288" i="14"/>
  <c r="AC288" i="14"/>
  <c r="AB288" i="14"/>
  <c r="AA288" i="14"/>
  <c r="Y288" i="14"/>
  <c r="S288" i="14"/>
  <c r="Q288" i="14"/>
  <c r="AM287" i="14"/>
  <c r="AK287" i="14"/>
  <c r="Z287" i="14"/>
  <c r="S287" i="14"/>
  <c r="Q287" i="14"/>
  <c r="AK286" i="14"/>
  <c r="AM286" i="14" s="1"/>
  <c r="Z286" i="14"/>
  <c r="S286" i="14"/>
  <c r="Q286" i="14"/>
  <c r="AM285" i="14"/>
  <c r="AK285" i="14"/>
  <c r="Z285" i="14"/>
  <c r="Q285" i="14"/>
  <c r="S285" i="14" s="1"/>
  <c r="AK284" i="14"/>
  <c r="AM284" i="14" s="1"/>
  <c r="Z284" i="14"/>
  <c r="S284" i="14"/>
  <c r="S295" i="14" s="1"/>
  <c r="Q284" i="14"/>
  <c r="AK283" i="14"/>
  <c r="Z283" i="14"/>
  <c r="AM283" i="14" s="1"/>
  <c r="Q283" i="14"/>
  <c r="S283" i="14" s="1"/>
  <c r="AK282" i="14"/>
  <c r="Z282" i="14"/>
  <c r="Q282" i="14"/>
  <c r="S282" i="14" s="1"/>
  <c r="AM281" i="14"/>
  <c r="AK281" i="14"/>
  <c r="Z281" i="14"/>
  <c r="Q281" i="14"/>
  <c r="S281" i="14" s="1"/>
  <c r="AK280" i="14"/>
  <c r="Z280" i="14"/>
  <c r="AM280" i="14" s="1"/>
  <c r="S280" i="14"/>
  <c r="Q280" i="14"/>
  <c r="AM279" i="14"/>
  <c r="AK279" i="14"/>
  <c r="Z279" i="14"/>
  <c r="S279" i="14"/>
  <c r="Q279" i="14"/>
  <c r="AK278" i="14"/>
  <c r="AM278" i="14" s="1"/>
  <c r="Z278" i="14"/>
  <c r="S278" i="14"/>
  <c r="Q278" i="14"/>
  <c r="Q295" i="14" s="1"/>
  <c r="AM277" i="14"/>
  <c r="AK277" i="14"/>
  <c r="Z277" i="14"/>
  <c r="R277" i="14"/>
  <c r="P277" i="14"/>
  <c r="O277" i="14"/>
  <c r="N277" i="14"/>
  <c r="M277" i="14"/>
  <c r="L277" i="14"/>
  <c r="K277" i="14"/>
  <c r="J277" i="14"/>
  <c r="I277" i="14"/>
  <c r="H277" i="14"/>
  <c r="G277" i="14"/>
  <c r="F277" i="14"/>
  <c r="E277" i="14"/>
  <c r="AK276" i="14"/>
  <c r="Z276" i="14"/>
  <c r="AM276" i="14" s="1"/>
  <c r="Q276" i="14"/>
  <c r="S276" i="14" s="1"/>
  <c r="AK275" i="14"/>
  <c r="Z275" i="14"/>
  <c r="Q275" i="14"/>
  <c r="S275" i="14" s="1"/>
  <c r="AK274" i="14"/>
  <c r="Z274" i="14"/>
  <c r="AM274" i="14" s="1"/>
  <c r="Q274" i="14"/>
  <c r="S274" i="14" s="1"/>
  <c r="AK273" i="14"/>
  <c r="Z273" i="14"/>
  <c r="AM273" i="14" s="1"/>
  <c r="S273" i="14"/>
  <c r="Q273" i="14"/>
  <c r="AK272" i="14"/>
  <c r="Z272" i="14"/>
  <c r="AM272" i="14" s="1"/>
  <c r="S272" i="14"/>
  <c r="Q272" i="14"/>
  <c r="AK271" i="14"/>
  <c r="AM271" i="14" s="1"/>
  <c r="Z271" i="14"/>
  <c r="S271" i="14"/>
  <c r="Q271" i="14"/>
  <c r="AM270" i="14"/>
  <c r="AK270" i="14"/>
  <c r="Z270" i="14"/>
  <c r="Q270" i="14"/>
  <c r="S270" i="14" s="1"/>
  <c r="AK269" i="14"/>
  <c r="AM269" i="14" s="1"/>
  <c r="Z269" i="14"/>
  <c r="S269" i="14"/>
  <c r="Q269" i="14"/>
  <c r="AK268" i="14"/>
  <c r="Z268" i="14"/>
  <c r="AM268" i="14" s="1"/>
  <c r="Q268" i="14"/>
  <c r="S268" i="14" s="1"/>
  <c r="AK267" i="14"/>
  <c r="Z267" i="14"/>
  <c r="AM267" i="14" s="1"/>
  <c r="Q267" i="14"/>
  <c r="S267" i="14" s="1"/>
  <c r="AK266" i="14"/>
  <c r="Z266" i="14"/>
  <c r="AM266" i="14" s="1"/>
  <c r="Q266" i="14"/>
  <c r="S266" i="14" s="1"/>
  <c r="AK265" i="14"/>
  <c r="Z265" i="14"/>
  <c r="AM265" i="14" s="1"/>
  <c r="S265" i="14"/>
  <c r="Q265" i="14"/>
  <c r="AK264" i="14"/>
  <c r="Z264" i="14"/>
  <c r="AM264" i="14" s="1"/>
  <c r="S264" i="14"/>
  <c r="Q264" i="14"/>
  <c r="AK263" i="14"/>
  <c r="AM263" i="14" s="1"/>
  <c r="Z263" i="14"/>
  <c r="S263" i="14"/>
  <c r="Q263" i="14"/>
  <c r="AM262" i="14"/>
  <c r="AK262" i="14"/>
  <c r="Z262" i="14"/>
  <c r="Q262" i="14"/>
  <c r="S262" i="14" s="1"/>
  <c r="AK261" i="14"/>
  <c r="AM261" i="14" s="1"/>
  <c r="Z261" i="14"/>
  <c r="S261" i="14"/>
  <c r="Q261" i="14"/>
  <c r="AK260" i="14"/>
  <c r="Z260" i="14"/>
  <c r="AM260" i="14" s="1"/>
  <c r="R260" i="14"/>
  <c r="O260" i="14"/>
  <c r="N260" i="14"/>
  <c r="M260" i="14"/>
  <c r="L260" i="14"/>
  <c r="K260" i="14"/>
  <c r="J260" i="14"/>
  <c r="I260" i="14"/>
  <c r="H260" i="14"/>
  <c r="G260" i="14"/>
  <c r="F260" i="14"/>
  <c r="E260" i="14"/>
  <c r="AM259" i="14"/>
  <c r="AK259" i="14"/>
  <c r="Z259" i="14"/>
  <c r="Q259" i="14"/>
  <c r="S259" i="14" s="1"/>
  <c r="P259" i="14"/>
  <c r="AK258" i="14"/>
  <c r="Z258" i="14"/>
  <c r="Q258" i="14"/>
  <c r="S258" i="14" s="1"/>
  <c r="P258" i="14"/>
  <c r="AM257" i="14"/>
  <c r="AK257" i="14"/>
  <c r="Z257" i="14"/>
  <c r="S257" i="14"/>
  <c r="Q257" i="14"/>
  <c r="P257" i="14"/>
  <c r="AK256" i="14"/>
  <c r="Z256" i="14"/>
  <c r="AM256" i="14" s="1"/>
  <c r="P256" i="14"/>
  <c r="Q256" i="14" s="1"/>
  <c r="S256" i="14" s="1"/>
  <c r="AM255" i="14"/>
  <c r="AK255" i="14"/>
  <c r="Z255" i="14"/>
  <c r="Q255" i="14"/>
  <c r="S255" i="14" s="1"/>
  <c r="P255" i="14"/>
  <c r="AL254" i="14"/>
  <c r="AJ254" i="14"/>
  <c r="AI254" i="14"/>
  <c r="AH254" i="14"/>
  <c r="AG254" i="14"/>
  <c r="AF254" i="14"/>
  <c r="AE254" i="14"/>
  <c r="AD254" i="14"/>
  <c r="AC254" i="14"/>
  <c r="AB254" i="14"/>
  <c r="AA254" i="14"/>
  <c r="Y254" i="14"/>
  <c r="P254" i="14"/>
  <c r="Q254" i="14" s="1"/>
  <c r="S254" i="14" s="1"/>
  <c r="AK253" i="14"/>
  <c r="Z253" i="14"/>
  <c r="AM253" i="14" s="1"/>
  <c r="Q253" i="14"/>
  <c r="S253" i="14" s="1"/>
  <c r="P253" i="14"/>
  <c r="AK252" i="14"/>
  <c r="Z252" i="14"/>
  <c r="AM252" i="14" s="1"/>
  <c r="Q252" i="14"/>
  <c r="S252" i="14" s="1"/>
  <c r="P252" i="14"/>
  <c r="AM251" i="14"/>
  <c r="AK251" i="14"/>
  <c r="Z251" i="14"/>
  <c r="S251" i="14"/>
  <c r="Q251" i="14"/>
  <c r="P251" i="14"/>
  <c r="AK250" i="14"/>
  <c r="Z250" i="14"/>
  <c r="AM250" i="14" s="1"/>
  <c r="P250" i="14"/>
  <c r="AM249" i="14"/>
  <c r="AK249" i="14"/>
  <c r="Z249" i="14"/>
  <c r="Q249" i="14"/>
  <c r="S249" i="14" s="1"/>
  <c r="P249" i="14"/>
  <c r="AK248" i="14"/>
  <c r="Z248" i="14"/>
  <c r="AM248" i="14" s="1"/>
  <c r="Q248" i="14"/>
  <c r="S248" i="14" s="1"/>
  <c r="P248" i="14"/>
  <c r="AM247" i="14"/>
  <c r="AK247" i="14"/>
  <c r="Z247" i="14"/>
  <c r="S247" i="14"/>
  <c r="Q247" i="14"/>
  <c r="P247" i="14"/>
  <c r="AK246" i="14"/>
  <c r="Z246" i="14"/>
  <c r="AM246" i="14" s="1"/>
  <c r="P246" i="14"/>
  <c r="Q246" i="14" s="1"/>
  <c r="S246" i="14" s="1"/>
  <c r="AM245" i="14"/>
  <c r="AK245" i="14"/>
  <c r="Z245" i="14"/>
  <c r="Q245" i="14"/>
  <c r="S245" i="14" s="1"/>
  <c r="P245" i="14"/>
  <c r="AK244" i="14"/>
  <c r="Z244" i="14"/>
  <c r="AM244" i="14" s="1"/>
  <c r="Q244" i="14"/>
  <c r="S244" i="14" s="1"/>
  <c r="P244" i="14"/>
  <c r="AM243" i="14"/>
  <c r="AK243" i="14"/>
  <c r="Z243" i="14"/>
  <c r="Q243" i="14"/>
  <c r="S243" i="14" s="1"/>
  <c r="P243" i="14"/>
  <c r="AM242" i="14"/>
  <c r="AK242" i="14"/>
  <c r="Z242" i="14"/>
  <c r="P242" i="14"/>
  <c r="Q242" i="14" s="1"/>
  <c r="AK241" i="14"/>
  <c r="Z241" i="14"/>
  <c r="AM241" i="14" s="1"/>
  <c r="R241" i="14"/>
  <c r="P241" i="14"/>
  <c r="O241" i="14"/>
  <c r="N241" i="14"/>
  <c r="M241" i="14"/>
  <c r="L241" i="14"/>
  <c r="K241" i="14"/>
  <c r="J241" i="14"/>
  <c r="I241" i="14"/>
  <c r="H241" i="14"/>
  <c r="G241" i="14"/>
  <c r="E241" i="14"/>
  <c r="AK240" i="14"/>
  <c r="Z240" i="14"/>
  <c r="AM240" i="14" s="1"/>
  <c r="Q240" i="14"/>
  <c r="F240" i="14"/>
  <c r="S240" i="14" s="1"/>
  <c r="AM239" i="14"/>
  <c r="AK239" i="14"/>
  <c r="Z239" i="14"/>
  <c r="Q239" i="14"/>
  <c r="F239" i="14"/>
  <c r="S239" i="14" s="1"/>
  <c r="AK238" i="14"/>
  <c r="Z238" i="14"/>
  <c r="AM238" i="14" s="1"/>
  <c r="Q238" i="14"/>
  <c r="S238" i="14" s="1"/>
  <c r="F238" i="14"/>
  <c r="AM237" i="14"/>
  <c r="AK237" i="14"/>
  <c r="Z237" i="14"/>
  <c r="Q237" i="14"/>
  <c r="S237" i="14" s="1"/>
  <c r="F237" i="14"/>
  <c r="AM236" i="14"/>
  <c r="AK236" i="14"/>
  <c r="Z236" i="14"/>
  <c r="Q236" i="14"/>
  <c r="F236" i="14"/>
  <c r="S236" i="14" s="1"/>
  <c r="AK235" i="14"/>
  <c r="Z235" i="14"/>
  <c r="AM235" i="14" s="1"/>
  <c r="Q235" i="14"/>
  <c r="F235" i="14"/>
  <c r="S235" i="14" s="1"/>
  <c r="AK234" i="14"/>
  <c r="Z234" i="14"/>
  <c r="Q234" i="14"/>
  <c r="S234" i="14" s="1"/>
  <c r="F234" i="14"/>
  <c r="AM233" i="14"/>
  <c r="AK233" i="14"/>
  <c r="Z233" i="14"/>
  <c r="S233" i="14"/>
  <c r="Q233" i="14"/>
  <c r="F233" i="14"/>
  <c r="AK232" i="14"/>
  <c r="Z232" i="14"/>
  <c r="AM232" i="14" s="1"/>
  <c r="Q232" i="14"/>
  <c r="F232" i="14"/>
  <c r="S232" i="14" s="1"/>
  <c r="AM231" i="14"/>
  <c r="AK231" i="14"/>
  <c r="Z231" i="14"/>
  <c r="Q231" i="14"/>
  <c r="F231" i="14"/>
  <c r="S231" i="14" s="1"/>
  <c r="AK230" i="14"/>
  <c r="Z230" i="14"/>
  <c r="AM230" i="14" s="1"/>
  <c r="Q230" i="14"/>
  <c r="S230" i="14" s="1"/>
  <c r="F230" i="14"/>
  <c r="AM229" i="14"/>
  <c r="AK229" i="14"/>
  <c r="Z229" i="14"/>
  <c r="S229" i="14"/>
  <c r="Q229" i="14"/>
  <c r="F229" i="14"/>
  <c r="AM228" i="14"/>
  <c r="AK228" i="14"/>
  <c r="Z228" i="14"/>
  <c r="Q228" i="14"/>
  <c r="F228" i="14"/>
  <c r="S228" i="14" s="1"/>
  <c r="AM227" i="14"/>
  <c r="AK227" i="14"/>
  <c r="Z227" i="14"/>
  <c r="R227" i="14"/>
  <c r="O227" i="14"/>
  <c r="N227" i="14"/>
  <c r="M227" i="14"/>
  <c r="L227" i="14"/>
  <c r="K227" i="14"/>
  <c r="J227" i="14"/>
  <c r="I227" i="14"/>
  <c r="H227" i="14"/>
  <c r="G227" i="14"/>
  <c r="F227" i="14"/>
  <c r="E227" i="14"/>
  <c r="AK226" i="14"/>
  <c r="Z226" i="14"/>
  <c r="AM226" i="14" s="1"/>
  <c r="P226" i="14"/>
  <c r="Q226" i="14" s="1"/>
  <c r="S226" i="14" s="1"/>
  <c r="AM225" i="14"/>
  <c r="AK225" i="14"/>
  <c r="Z225" i="14"/>
  <c r="Q225" i="14"/>
  <c r="S225" i="14" s="1"/>
  <c r="P225" i="14"/>
  <c r="AK224" i="14"/>
  <c r="AK254" i="14" s="1"/>
  <c r="Z224" i="14"/>
  <c r="Q224" i="14"/>
  <c r="S224" i="14" s="1"/>
  <c r="P224" i="14"/>
  <c r="AL223" i="14"/>
  <c r="AI223" i="14"/>
  <c r="AH223" i="14"/>
  <c r="AG223" i="14"/>
  <c r="AF223" i="14"/>
  <c r="AE223" i="14"/>
  <c r="AD223" i="14"/>
  <c r="AC223" i="14"/>
  <c r="AB223" i="14"/>
  <c r="AA223" i="14"/>
  <c r="Y223" i="14"/>
  <c r="Q223" i="14"/>
  <c r="S223" i="14" s="1"/>
  <c r="P223" i="14"/>
  <c r="AK222" i="14"/>
  <c r="AJ222" i="14"/>
  <c r="Z222" i="14"/>
  <c r="P222" i="14"/>
  <c r="Q222" i="14" s="1"/>
  <c r="S222" i="14" s="1"/>
  <c r="AJ221" i="14"/>
  <c r="AK221" i="14" s="1"/>
  <c r="AM221" i="14" s="1"/>
  <c r="Z221" i="14"/>
  <c r="S221" i="14"/>
  <c r="Q221" i="14"/>
  <c r="P221" i="14"/>
  <c r="AJ220" i="14"/>
  <c r="AK220" i="14" s="1"/>
  <c r="Z220" i="14"/>
  <c r="S220" i="14"/>
  <c r="Q220" i="14"/>
  <c r="P220" i="14"/>
  <c r="AJ219" i="14"/>
  <c r="AK219" i="14" s="1"/>
  <c r="Z219" i="14"/>
  <c r="AM219" i="14" s="1"/>
  <c r="S219" i="14"/>
  <c r="Q219" i="14"/>
  <c r="P219" i="14"/>
  <c r="AJ218" i="14"/>
  <c r="AK218" i="14" s="1"/>
  <c r="Z218" i="14"/>
  <c r="S218" i="14"/>
  <c r="Q218" i="14"/>
  <c r="P218" i="14"/>
  <c r="AK217" i="14"/>
  <c r="AJ217" i="14"/>
  <c r="Z217" i="14"/>
  <c r="AM217" i="14" s="1"/>
  <c r="P217" i="14"/>
  <c r="Q217" i="14" s="1"/>
  <c r="S217" i="14" s="1"/>
  <c r="AM216" i="14"/>
  <c r="AK216" i="14"/>
  <c r="AJ216" i="14"/>
  <c r="Z216" i="14"/>
  <c r="P216" i="14"/>
  <c r="Q216" i="14" s="1"/>
  <c r="S216" i="14" s="1"/>
  <c r="AM215" i="14"/>
  <c r="AK215" i="14"/>
  <c r="AJ215" i="14"/>
  <c r="Z215" i="14"/>
  <c r="P215" i="14"/>
  <c r="Q215" i="14" s="1"/>
  <c r="S215" i="14" s="1"/>
  <c r="AK214" i="14"/>
  <c r="AM214" i="14" s="1"/>
  <c r="AJ214" i="14"/>
  <c r="Z214" i="14"/>
  <c r="P214" i="14"/>
  <c r="Q214" i="14" s="1"/>
  <c r="S214" i="14" s="1"/>
  <c r="AJ213" i="14"/>
  <c r="AK213" i="14" s="1"/>
  <c r="AM213" i="14" s="1"/>
  <c r="Z213" i="14"/>
  <c r="S213" i="14"/>
  <c r="Q213" i="14"/>
  <c r="P213" i="14"/>
  <c r="AK212" i="14"/>
  <c r="AJ212" i="14"/>
  <c r="Z212" i="14"/>
  <c r="S212" i="14"/>
  <c r="Q212" i="14"/>
  <c r="P212" i="14"/>
  <c r="AJ211" i="14"/>
  <c r="AK211" i="14" s="1"/>
  <c r="Z211" i="14"/>
  <c r="S211" i="14"/>
  <c r="Q211" i="14"/>
  <c r="P211" i="14"/>
  <c r="AJ210" i="14"/>
  <c r="AK210" i="14" s="1"/>
  <c r="Z210" i="14"/>
  <c r="AM210" i="14" s="1"/>
  <c r="Q210" i="14"/>
  <c r="S210" i="14" s="1"/>
  <c r="P210" i="14"/>
  <c r="AK209" i="14"/>
  <c r="AJ209" i="14"/>
  <c r="Z209" i="14"/>
  <c r="AM209" i="14" s="1"/>
  <c r="P209" i="14"/>
  <c r="Q209" i="14" s="1"/>
  <c r="S209" i="14" s="1"/>
  <c r="AM208" i="14"/>
  <c r="AK208" i="14"/>
  <c r="AJ208" i="14"/>
  <c r="Z208" i="14"/>
  <c r="P208" i="14"/>
  <c r="Q208" i="14" s="1"/>
  <c r="S208" i="14" s="1"/>
  <c r="AM207" i="14"/>
  <c r="AK207" i="14"/>
  <c r="AJ207" i="14"/>
  <c r="Z207" i="14"/>
  <c r="P207" i="14"/>
  <c r="Q207" i="14" s="1"/>
  <c r="S207" i="14" s="1"/>
  <c r="AK206" i="14"/>
  <c r="AM206" i="14" s="1"/>
  <c r="AJ206" i="14"/>
  <c r="Z206" i="14"/>
  <c r="P206" i="14"/>
  <c r="Q206" i="14" s="1"/>
  <c r="S206" i="14" s="1"/>
  <c r="AJ205" i="14"/>
  <c r="Z205" i="14"/>
  <c r="S205" i="14"/>
  <c r="Q205" i="14"/>
  <c r="P205" i="14"/>
  <c r="AL204" i="14"/>
  <c r="AJ204" i="14"/>
  <c r="AI204" i="14"/>
  <c r="AH204" i="14"/>
  <c r="AG204" i="14"/>
  <c r="AF204" i="14"/>
  <c r="AE204" i="14"/>
  <c r="AD204" i="14"/>
  <c r="AC204" i="14"/>
  <c r="AB204" i="14"/>
  <c r="AA204" i="14"/>
  <c r="Y204" i="14"/>
  <c r="P204" i="14"/>
  <c r="Q204" i="14" s="1"/>
  <c r="S204" i="14" s="1"/>
  <c r="AK203" i="14"/>
  <c r="Z203" i="14"/>
  <c r="AM203" i="14" s="1"/>
  <c r="S203" i="14"/>
  <c r="Q203" i="14"/>
  <c r="P203" i="14"/>
  <c r="AK202" i="14"/>
  <c r="Z202" i="14"/>
  <c r="AM202" i="14" s="1"/>
  <c r="Q202" i="14"/>
  <c r="P202" i="14"/>
  <c r="AK201" i="14"/>
  <c r="Z201" i="14"/>
  <c r="AM201" i="14" s="1"/>
  <c r="R201" i="14"/>
  <c r="O201" i="14"/>
  <c r="N201" i="14"/>
  <c r="M201" i="14"/>
  <c r="L201" i="14"/>
  <c r="K201" i="14"/>
  <c r="J201" i="14"/>
  <c r="I201" i="14"/>
  <c r="H201" i="14"/>
  <c r="G201" i="14"/>
  <c r="E201" i="14"/>
  <c r="AK200" i="14"/>
  <c r="Z200" i="14"/>
  <c r="S200" i="14"/>
  <c r="Q200" i="14"/>
  <c r="P200" i="14"/>
  <c r="F200" i="14"/>
  <c r="AK199" i="14"/>
  <c r="Z199" i="14"/>
  <c r="AM199" i="14" s="1"/>
  <c r="P199" i="14"/>
  <c r="Q199" i="14" s="1"/>
  <c r="S199" i="14" s="1"/>
  <c r="F199" i="14"/>
  <c r="AK198" i="14"/>
  <c r="Z198" i="14"/>
  <c r="AM198" i="14" s="1"/>
  <c r="P198" i="14"/>
  <c r="Q198" i="14" s="1"/>
  <c r="S198" i="14" s="1"/>
  <c r="F198" i="14"/>
  <c r="AM197" i="14"/>
  <c r="AK197" i="14"/>
  <c r="Z197" i="14"/>
  <c r="P197" i="14"/>
  <c r="Q197" i="14" s="1"/>
  <c r="F197" i="14"/>
  <c r="AM196" i="14"/>
  <c r="AK196" i="14"/>
  <c r="Z196" i="14"/>
  <c r="P196" i="14"/>
  <c r="Q196" i="14" s="1"/>
  <c r="F196" i="14"/>
  <c r="S196" i="14" s="1"/>
  <c r="AK195" i="14"/>
  <c r="AM195" i="14" s="1"/>
  <c r="Z195" i="14"/>
  <c r="P195" i="14"/>
  <c r="Q195" i="14" s="1"/>
  <c r="F195" i="14"/>
  <c r="AM194" i="14"/>
  <c r="AK194" i="14"/>
  <c r="Z194" i="14"/>
  <c r="Q194" i="14"/>
  <c r="P194" i="14"/>
  <c r="F194" i="14"/>
  <c r="S194" i="14" s="1"/>
  <c r="AM193" i="14"/>
  <c r="AK193" i="14"/>
  <c r="Z193" i="14"/>
  <c r="S193" i="14"/>
  <c r="Q193" i="14"/>
  <c r="P193" i="14"/>
  <c r="F193" i="14"/>
  <c r="AK192" i="14"/>
  <c r="Z192" i="14"/>
  <c r="AM192" i="14" s="1"/>
  <c r="Q192" i="14"/>
  <c r="S192" i="14" s="1"/>
  <c r="P192" i="14"/>
  <c r="F192" i="14"/>
  <c r="AK191" i="14"/>
  <c r="Z191" i="14"/>
  <c r="AM191" i="14" s="1"/>
  <c r="Q191" i="14"/>
  <c r="S191" i="14" s="1"/>
  <c r="P191" i="14"/>
  <c r="F191" i="14"/>
  <c r="AK190" i="14"/>
  <c r="Z190" i="14"/>
  <c r="AM190" i="14" s="1"/>
  <c r="P190" i="14"/>
  <c r="Q190" i="14" s="1"/>
  <c r="F190" i="14"/>
  <c r="S190" i="14" s="1"/>
  <c r="AM189" i="14"/>
  <c r="AK189" i="14"/>
  <c r="Z189" i="14"/>
  <c r="P189" i="14"/>
  <c r="Q189" i="14" s="1"/>
  <c r="F189" i="14"/>
  <c r="AM188" i="14"/>
  <c r="AK188" i="14"/>
  <c r="Z188" i="14"/>
  <c r="P188" i="14"/>
  <c r="Q188" i="14" s="1"/>
  <c r="F188" i="14"/>
  <c r="AK187" i="14"/>
  <c r="AM187" i="14" s="1"/>
  <c r="Z187" i="14"/>
  <c r="P187" i="14"/>
  <c r="Q187" i="14" s="1"/>
  <c r="F187" i="14"/>
  <c r="S187" i="14" s="1"/>
  <c r="AK186" i="14"/>
  <c r="AM186" i="14" s="1"/>
  <c r="Z186" i="14"/>
  <c r="Q186" i="14"/>
  <c r="P186" i="14"/>
  <c r="F186" i="14"/>
  <c r="S186" i="14" s="1"/>
  <c r="AK185" i="14"/>
  <c r="AK204" i="14" s="1"/>
  <c r="Z185" i="14"/>
  <c r="S185" i="14"/>
  <c r="Q185" i="14"/>
  <c r="P185" i="14"/>
  <c r="F185" i="14"/>
  <c r="AK184" i="14"/>
  <c r="Z184" i="14"/>
  <c r="S184" i="14"/>
  <c r="Q184" i="14"/>
  <c r="P184" i="14"/>
  <c r="F184" i="14"/>
  <c r="AL183" i="14"/>
  <c r="AI183" i="14"/>
  <c r="AH183" i="14"/>
  <c r="AG183" i="14"/>
  <c r="AF183" i="14"/>
  <c r="AE183" i="14"/>
  <c r="AD183" i="14"/>
  <c r="AC183" i="14"/>
  <c r="AB183" i="14"/>
  <c r="AA183" i="14"/>
  <c r="Z183" i="14"/>
  <c r="Y183" i="14"/>
  <c r="P183" i="14"/>
  <c r="Q183" i="14" s="1"/>
  <c r="F183" i="14"/>
  <c r="AJ182" i="14"/>
  <c r="AK182" i="14" s="1"/>
  <c r="AM182" i="14" s="1"/>
  <c r="R182" i="14"/>
  <c r="P182" i="14"/>
  <c r="O182" i="14"/>
  <c r="N182" i="14"/>
  <c r="M182" i="14"/>
  <c r="L182" i="14"/>
  <c r="K182" i="14"/>
  <c r="J182" i="14"/>
  <c r="I182" i="14"/>
  <c r="H182" i="14"/>
  <c r="G182" i="14"/>
  <c r="F182" i="14"/>
  <c r="E182" i="14"/>
  <c r="AM181" i="14"/>
  <c r="AK181" i="14"/>
  <c r="AJ181" i="14"/>
  <c r="Q181" i="14"/>
  <c r="S181" i="14" s="1"/>
  <c r="AJ180" i="14"/>
  <c r="AK180" i="14" s="1"/>
  <c r="AM180" i="14" s="1"/>
  <c r="S180" i="14"/>
  <c r="Q180" i="14"/>
  <c r="AJ179" i="14"/>
  <c r="AK179" i="14" s="1"/>
  <c r="AM179" i="14" s="1"/>
  <c r="Q179" i="14"/>
  <c r="S179" i="14" s="1"/>
  <c r="AM178" i="14"/>
  <c r="AK178" i="14"/>
  <c r="AJ178" i="14"/>
  <c r="Q178" i="14"/>
  <c r="S178" i="14" s="1"/>
  <c r="AJ177" i="14"/>
  <c r="AK177" i="14" s="1"/>
  <c r="AM177" i="14" s="1"/>
  <c r="Q177" i="14"/>
  <c r="S177" i="14" s="1"/>
  <c r="AJ176" i="14"/>
  <c r="AK176" i="14" s="1"/>
  <c r="AM176" i="14" s="1"/>
  <c r="Q176" i="14"/>
  <c r="S176" i="14" s="1"/>
  <c r="AJ175" i="14"/>
  <c r="AK175" i="14" s="1"/>
  <c r="AM175" i="14" s="1"/>
  <c r="S175" i="14"/>
  <c r="Q175" i="14"/>
  <c r="AJ174" i="14"/>
  <c r="AK174" i="14" s="1"/>
  <c r="AM174" i="14" s="1"/>
  <c r="S174" i="14"/>
  <c r="Q174" i="14"/>
  <c r="AM173" i="14"/>
  <c r="AK173" i="14"/>
  <c r="AJ173" i="14"/>
  <c r="Q173" i="14"/>
  <c r="S173" i="14" s="1"/>
  <c r="AJ172" i="14"/>
  <c r="AK172" i="14" s="1"/>
  <c r="AM172" i="14" s="1"/>
  <c r="S172" i="14"/>
  <c r="Q172" i="14"/>
  <c r="AJ171" i="14"/>
  <c r="AK171" i="14" s="1"/>
  <c r="AM171" i="14" s="1"/>
  <c r="Q171" i="14"/>
  <c r="S171" i="14" s="1"/>
  <c r="AK170" i="14"/>
  <c r="AM170" i="14" s="1"/>
  <c r="AJ170" i="14"/>
  <c r="Q170" i="14"/>
  <c r="S170" i="14" s="1"/>
  <c r="AK169" i="14"/>
  <c r="AM169" i="14" s="1"/>
  <c r="AJ169" i="14"/>
  <c r="Q169" i="14"/>
  <c r="S169" i="14" s="1"/>
  <c r="AJ168" i="14"/>
  <c r="AK168" i="14" s="1"/>
  <c r="AM168" i="14" s="1"/>
  <c r="Q168" i="14"/>
  <c r="S168" i="14" s="1"/>
  <c r="AJ167" i="14"/>
  <c r="AK167" i="14" s="1"/>
  <c r="AM167" i="14" s="1"/>
  <c r="S167" i="14"/>
  <c r="Q167" i="14"/>
  <c r="AJ166" i="14"/>
  <c r="AK166" i="14" s="1"/>
  <c r="AM166" i="14" s="1"/>
  <c r="Q166" i="14"/>
  <c r="S166" i="14" s="1"/>
  <c r="AM165" i="14"/>
  <c r="AK165" i="14"/>
  <c r="AJ165" i="14"/>
  <c r="Q165" i="14"/>
  <c r="S165" i="14" s="1"/>
  <c r="AJ164" i="14"/>
  <c r="AK164" i="14" s="1"/>
  <c r="AM164" i="14" s="1"/>
  <c r="S164" i="14"/>
  <c r="Q164" i="14"/>
  <c r="AJ163" i="14"/>
  <c r="AK163" i="14" s="1"/>
  <c r="AM163" i="14" s="1"/>
  <c r="S163" i="14"/>
  <c r="Q163" i="14"/>
  <c r="AK162" i="14"/>
  <c r="AM162" i="14" s="1"/>
  <c r="AJ162" i="14"/>
  <c r="Q162" i="14"/>
  <c r="S162" i="14" s="1"/>
  <c r="AK161" i="14"/>
  <c r="AM161" i="14" s="1"/>
  <c r="AJ161" i="14"/>
  <c r="S161" i="14"/>
  <c r="Q161" i="14"/>
  <c r="AJ160" i="14"/>
  <c r="AK160" i="14" s="1"/>
  <c r="AM160" i="14" s="1"/>
  <c r="Q160" i="14"/>
  <c r="S160" i="14" s="1"/>
  <c r="AJ159" i="14"/>
  <c r="AK159" i="14" s="1"/>
  <c r="S159" i="14"/>
  <c r="Q159" i="14"/>
  <c r="AJ158" i="14"/>
  <c r="AK158" i="14" s="1"/>
  <c r="AM158" i="14" s="1"/>
  <c r="Q158" i="14"/>
  <c r="S158" i="14" s="1"/>
  <c r="AL157" i="14"/>
  <c r="AJ157" i="14"/>
  <c r="AI157" i="14"/>
  <c r="AH157" i="14"/>
  <c r="AG157" i="14"/>
  <c r="AF157" i="14"/>
  <c r="AE157" i="14"/>
  <c r="AD157" i="14"/>
  <c r="AC157" i="14"/>
  <c r="AB157" i="14"/>
  <c r="AA157" i="14"/>
  <c r="Y157" i="14"/>
  <c r="Q157" i="14"/>
  <c r="S157" i="14" s="1"/>
  <c r="AM156" i="14"/>
  <c r="AK156" i="14"/>
  <c r="Z156" i="14"/>
  <c r="Q156" i="14"/>
  <c r="S156" i="14" s="1"/>
  <c r="AM155" i="14"/>
  <c r="AK155" i="14"/>
  <c r="Z155" i="14"/>
  <c r="S155" i="14"/>
  <c r="Q155" i="14"/>
  <c r="AK154" i="14"/>
  <c r="Z154" i="14"/>
  <c r="AM154" i="14" s="1"/>
  <c r="R154" i="14"/>
  <c r="O154" i="14"/>
  <c r="N154" i="14"/>
  <c r="M154" i="14"/>
  <c r="L154" i="14"/>
  <c r="K154" i="14"/>
  <c r="J154" i="14"/>
  <c r="I154" i="14"/>
  <c r="H154" i="14"/>
  <c r="G154" i="14"/>
  <c r="E154" i="14"/>
  <c r="AK153" i="14"/>
  <c r="Z153" i="14"/>
  <c r="AM153" i="14" s="1"/>
  <c r="S153" i="14"/>
  <c r="Q153" i="14"/>
  <c r="P153" i="14"/>
  <c r="F153" i="14"/>
  <c r="AK152" i="14"/>
  <c r="Z152" i="14"/>
  <c r="AM152" i="14" s="1"/>
  <c r="Q152" i="14"/>
  <c r="S152" i="14" s="1"/>
  <c r="P152" i="14"/>
  <c r="F152" i="14"/>
  <c r="AK151" i="14"/>
  <c r="Z151" i="14"/>
  <c r="AM151" i="14" s="1"/>
  <c r="P151" i="14"/>
  <c r="Q151" i="14" s="1"/>
  <c r="S151" i="14" s="1"/>
  <c r="F151" i="14"/>
  <c r="AK150" i="14"/>
  <c r="Z150" i="14"/>
  <c r="AM150" i="14" s="1"/>
  <c r="P150" i="14"/>
  <c r="Q150" i="14" s="1"/>
  <c r="F150" i="14"/>
  <c r="AM149" i="14"/>
  <c r="AK149" i="14"/>
  <c r="Z149" i="14"/>
  <c r="Q149" i="14"/>
  <c r="P149" i="14"/>
  <c r="F149" i="14"/>
  <c r="AM148" i="14"/>
  <c r="AK148" i="14"/>
  <c r="Z148" i="14"/>
  <c r="P148" i="14"/>
  <c r="Q148" i="14" s="1"/>
  <c r="F148" i="14"/>
  <c r="AM147" i="14"/>
  <c r="AK147" i="14"/>
  <c r="Z147" i="14"/>
  <c r="P147" i="14"/>
  <c r="Q147" i="14" s="1"/>
  <c r="F147" i="14"/>
  <c r="S147" i="14" s="1"/>
  <c r="AK146" i="14"/>
  <c r="AM146" i="14" s="1"/>
  <c r="Z146" i="14"/>
  <c r="P146" i="14"/>
  <c r="Q146" i="14" s="1"/>
  <c r="F146" i="14"/>
  <c r="AK145" i="14"/>
  <c r="Z145" i="14"/>
  <c r="Z157" i="14" s="1"/>
  <c r="S145" i="14"/>
  <c r="Q145" i="14"/>
  <c r="P145" i="14"/>
  <c r="F145" i="14"/>
  <c r="AK144" i="14"/>
  <c r="Z144" i="14"/>
  <c r="AM144" i="14" s="1"/>
  <c r="Q144" i="14"/>
  <c r="S144" i="14" s="1"/>
  <c r="P144" i="14"/>
  <c r="F144" i="14"/>
  <c r="AL143" i="14"/>
  <c r="AJ143" i="14"/>
  <c r="AI143" i="14"/>
  <c r="AH143" i="14"/>
  <c r="AG143" i="14"/>
  <c r="AF143" i="14"/>
  <c r="AE143" i="14"/>
  <c r="AD143" i="14"/>
  <c r="AC143" i="14"/>
  <c r="AB143" i="14"/>
  <c r="AA143" i="14"/>
  <c r="Z143" i="14"/>
  <c r="Y143" i="14"/>
  <c r="P143" i="14"/>
  <c r="Q143" i="14" s="1"/>
  <c r="F143" i="14"/>
  <c r="S143" i="14" s="1"/>
  <c r="AK142" i="14"/>
  <c r="AM142" i="14" s="1"/>
  <c r="S142" i="14"/>
  <c r="Q142" i="14"/>
  <c r="P142" i="14"/>
  <c r="F142" i="14"/>
  <c r="AK141" i="14"/>
  <c r="AM141" i="14" s="1"/>
  <c r="P141" i="14"/>
  <c r="Q141" i="14" s="1"/>
  <c r="S141" i="14" s="1"/>
  <c r="F141" i="14"/>
  <c r="AM140" i="14"/>
  <c r="AK140" i="14"/>
  <c r="P140" i="14"/>
  <c r="Q140" i="14" s="1"/>
  <c r="F140" i="14"/>
  <c r="AM139" i="14"/>
  <c r="AK139" i="14"/>
  <c r="P139" i="14"/>
  <c r="Q139" i="14" s="1"/>
  <c r="F139" i="14"/>
  <c r="S139" i="14" s="1"/>
  <c r="AK138" i="14"/>
  <c r="AM138" i="14" s="1"/>
  <c r="S138" i="14"/>
  <c r="Q138" i="14"/>
  <c r="P138" i="14"/>
  <c r="F138" i="14"/>
  <c r="AK137" i="14"/>
  <c r="AM137" i="14" s="1"/>
  <c r="P137" i="14"/>
  <c r="Q137" i="14" s="1"/>
  <c r="S137" i="14" s="1"/>
  <c r="F137" i="14"/>
  <c r="AM136" i="14"/>
  <c r="AK136" i="14"/>
  <c r="Q136" i="14"/>
  <c r="P136" i="14"/>
  <c r="F136" i="14"/>
  <c r="AM135" i="14"/>
  <c r="AK135" i="14"/>
  <c r="P135" i="14"/>
  <c r="Q135" i="14" s="1"/>
  <c r="F135" i="14"/>
  <c r="S135" i="14" s="1"/>
  <c r="AK134" i="14"/>
  <c r="AM134" i="14" s="1"/>
  <c r="S134" i="14"/>
  <c r="Q134" i="14"/>
  <c r="P134" i="14"/>
  <c r="F134" i="14"/>
  <c r="AK133" i="14"/>
  <c r="AM133" i="14" s="1"/>
  <c r="P133" i="14"/>
  <c r="Q133" i="14" s="1"/>
  <c r="S133" i="14" s="1"/>
  <c r="F133" i="14"/>
  <c r="AM132" i="14"/>
  <c r="AK132" i="14"/>
  <c r="P132" i="14"/>
  <c r="Q132" i="14" s="1"/>
  <c r="F132" i="14"/>
  <c r="AM131" i="14"/>
  <c r="AK131" i="14"/>
  <c r="P131" i="14"/>
  <c r="F131" i="14"/>
  <c r="AK130" i="14"/>
  <c r="AM130" i="14" s="1"/>
  <c r="R130" i="14"/>
  <c r="O130" i="14"/>
  <c r="N130" i="14"/>
  <c r="M130" i="14"/>
  <c r="L130" i="14"/>
  <c r="K130" i="14"/>
  <c r="J130" i="14"/>
  <c r="I130" i="14"/>
  <c r="H130" i="14"/>
  <c r="G130" i="14"/>
  <c r="F130" i="14"/>
  <c r="E130" i="14"/>
  <c r="AK129" i="14"/>
  <c r="AM129" i="14" s="1"/>
  <c r="P129" i="14"/>
  <c r="Q129" i="14" s="1"/>
  <c r="S129" i="14" s="1"/>
  <c r="AK128" i="14"/>
  <c r="AM128" i="14" s="1"/>
  <c r="P128" i="14"/>
  <c r="Q128" i="14" s="1"/>
  <c r="S128" i="14" s="1"/>
  <c r="AM127" i="14"/>
  <c r="AK127" i="14"/>
  <c r="P127" i="14"/>
  <c r="Q127" i="14" s="1"/>
  <c r="S127" i="14" s="1"/>
  <c r="AK126" i="14"/>
  <c r="AK143" i="14" s="1"/>
  <c r="S126" i="14"/>
  <c r="Q126" i="14"/>
  <c r="P126" i="14"/>
  <c r="AK125" i="14"/>
  <c r="AM125" i="14" s="1"/>
  <c r="P125" i="14"/>
  <c r="Q125" i="14" s="1"/>
  <c r="S125" i="14" s="1"/>
  <c r="AM124" i="14"/>
  <c r="AK124" i="14"/>
  <c r="P124" i="14"/>
  <c r="Q124" i="14" s="1"/>
  <c r="S124" i="14" s="1"/>
  <c r="AM123" i="14"/>
  <c r="AK123" i="14"/>
  <c r="Q123" i="14"/>
  <c r="S123" i="14" s="1"/>
  <c r="P123" i="14"/>
  <c r="AL122" i="14"/>
  <c r="AI122" i="14"/>
  <c r="AH122" i="14"/>
  <c r="AG122" i="14"/>
  <c r="AF122" i="14"/>
  <c r="AE122" i="14"/>
  <c r="AD122" i="14"/>
  <c r="AC122" i="14"/>
  <c r="AB122" i="14"/>
  <c r="AA122" i="14"/>
  <c r="Z122" i="14"/>
  <c r="Y122" i="14"/>
  <c r="P122" i="14"/>
  <c r="Q122" i="14" s="1"/>
  <c r="AJ121" i="14"/>
  <c r="AK121" i="14" s="1"/>
  <c r="AM121" i="14" s="1"/>
  <c r="R121" i="14"/>
  <c r="P121" i="14"/>
  <c r="O121" i="14"/>
  <c r="N121" i="14"/>
  <c r="M121" i="14"/>
  <c r="L121" i="14"/>
  <c r="K121" i="14"/>
  <c r="J121" i="14"/>
  <c r="I121" i="14"/>
  <c r="H121" i="14"/>
  <c r="G121" i="14"/>
  <c r="F121" i="14"/>
  <c r="E121" i="14"/>
  <c r="AJ120" i="14"/>
  <c r="AK120" i="14" s="1"/>
  <c r="AM120" i="14" s="1"/>
  <c r="S120" i="14"/>
  <c r="Q120" i="14"/>
  <c r="AJ119" i="14"/>
  <c r="AK119" i="14" s="1"/>
  <c r="AM119" i="14" s="1"/>
  <c r="Q119" i="14"/>
  <c r="S119" i="14" s="1"/>
  <c r="AM118" i="14"/>
  <c r="AK118" i="14"/>
  <c r="AJ118" i="14"/>
  <c r="Q118" i="14"/>
  <c r="S118" i="14" s="1"/>
  <c r="AK117" i="14"/>
  <c r="AM117" i="14" s="1"/>
  <c r="AJ117" i="14"/>
  <c r="S117" i="14"/>
  <c r="Q117" i="14"/>
  <c r="AJ116" i="14"/>
  <c r="AK116" i="14" s="1"/>
  <c r="AM116" i="14" s="1"/>
  <c r="Q116" i="14"/>
  <c r="S116" i="14" s="1"/>
  <c r="AK115" i="14"/>
  <c r="AM115" i="14" s="1"/>
  <c r="AJ115" i="14"/>
  <c r="Q115" i="14"/>
  <c r="S115" i="14" s="1"/>
  <c r="AJ114" i="14"/>
  <c r="AK114" i="14" s="1"/>
  <c r="AM114" i="14" s="1"/>
  <c r="Q114" i="14"/>
  <c r="S114" i="14" s="1"/>
  <c r="AJ113" i="14"/>
  <c r="AK113" i="14" s="1"/>
  <c r="AM113" i="14" s="1"/>
  <c r="Q113" i="14"/>
  <c r="S113" i="14" s="1"/>
  <c r="AJ112" i="14"/>
  <c r="AK112" i="14" s="1"/>
  <c r="AM112" i="14" s="1"/>
  <c r="S112" i="14"/>
  <c r="Q112" i="14"/>
  <c r="AJ111" i="14"/>
  <c r="Q111" i="14"/>
  <c r="S111" i="14" s="1"/>
  <c r="AM110" i="14"/>
  <c r="AK110" i="14"/>
  <c r="AJ110" i="14"/>
  <c r="Q110" i="14"/>
  <c r="S110" i="14" s="1"/>
  <c r="AK109" i="14"/>
  <c r="AM109" i="14" s="1"/>
  <c r="AJ109" i="14"/>
  <c r="S109" i="14"/>
  <c r="Q109" i="14"/>
  <c r="AJ108" i="14"/>
  <c r="AK108" i="14" s="1"/>
  <c r="AM108" i="14" s="1"/>
  <c r="Q108" i="14"/>
  <c r="S108" i="14" s="1"/>
  <c r="AK107" i="14"/>
  <c r="AM107" i="14" s="1"/>
  <c r="AJ107" i="14"/>
  <c r="Q107" i="14"/>
  <c r="S107" i="14" s="1"/>
  <c r="AJ106" i="14"/>
  <c r="AK106" i="14" s="1"/>
  <c r="Q106" i="14"/>
  <c r="S106" i="14" s="1"/>
  <c r="AL105" i="14"/>
  <c r="AI105" i="14"/>
  <c r="AH105" i="14"/>
  <c r="AG105" i="14"/>
  <c r="AF105" i="14"/>
  <c r="AE105" i="14"/>
  <c r="AD105" i="14"/>
  <c r="AC105" i="14"/>
  <c r="AB105" i="14"/>
  <c r="AA105" i="14"/>
  <c r="Y105" i="14"/>
  <c r="S105" i="14"/>
  <c r="Q105" i="14"/>
  <c r="AJ104" i="14"/>
  <c r="AK104" i="14" s="1"/>
  <c r="Z104" i="14"/>
  <c r="AM104" i="14" s="1"/>
  <c r="Q104" i="14"/>
  <c r="S104" i="14" s="1"/>
  <c r="AM103" i="14"/>
  <c r="AK103" i="14"/>
  <c r="AJ103" i="14"/>
  <c r="Z103" i="14"/>
  <c r="Q103" i="14"/>
  <c r="S103" i="14" s="1"/>
  <c r="AJ102" i="14"/>
  <c r="AK102" i="14" s="1"/>
  <c r="AM102" i="14" s="1"/>
  <c r="Z102" i="14"/>
  <c r="S102" i="14"/>
  <c r="Q102" i="14"/>
  <c r="AJ101" i="14"/>
  <c r="AK101" i="14" s="1"/>
  <c r="Z101" i="14"/>
  <c r="S101" i="14"/>
  <c r="Q101" i="14"/>
  <c r="Q121" i="14" s="1"/>
  <c r="AJ100" i="14"/>
  <c r="AK100" i="14" s="1"/>
  <c r="Z100" i="14"/>
  <c r="AM100" i="14" s="1"/>
  <c r="R100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AJ99" i="14"/>
  <c r="AK99" i="14" s="1"/>
  <c r="AM99" i="14" s="1"/>
  <c r="Z99" i="14"/>
  <c r="S99" i="14"/>
  <c r="Q99" i="14"/>
  <c r="AJ98" i="14"/>
  <c r="AK98" i="14" s="1"/>
  <c r="Z98" i="14"/>
  <c r="S98" i="14"/>
  <c r="Q98" i="14"/>
  <c r="AK97" i="14"/>
  <c r="AJ97" i="14"/>
  <c r="Z97" i="14"/>
  <c r="AM97" i="14" s="1"/>
  <c r="Q97" i="14"/>
  <c r="S97" i="14" s="1"/>
  <c r="AK96" i="14"/>
  <c r="AM96" i="14" s="1"/>
  <c r="AJ96" i="14"/>
  <c r="Z96" i="14"/>
  <c r="Q96" i="14"/>
  <c r="S96" i="14" s="1"/>
  <c r="AJ95" i="14"/>
  <c r="AK95" i="14" s="1"/>
  <c r="AM95" i="14" s="1"/>
  <c r="Z95" i="14"/>
  <c r="S95" i="14"/>
  <c r="Q95" i="14"/>
  <c r="AJ94" i="14"/>
  <c r="AK94" i="14" s="1"/>
  <c r="Z94" i="14"/>
  <c r="AM94" i="14" s="1"/>
  <c r="Q94" i="14"/>
  <c r="S94" i="14" s="1"/>
  <c r="AJ93" i="14"/>
  <c r="AK93" i="14" s="1"/>
  <c r="Z93" i="14"/>
  <c r="S93" i="14"/>
  <c r="Q93" i="14"/>
  <c r="AK92" i="14"/>
  <c r="AM92" i="14" s="1"/>
  <c r="AJ92" i="14"/>
  <c r="Z92" i="14"/>
  <c r="Q92" i="14"/>
  <c r="S92" i="14" s="1"/>
  <c r="AK91" i="14"/>
  <c r="AM91" i="14" s="1"/>
  <c r="AJ91" i="14"/>
  <c r="Z91" i="14"/>
  <c r="S91" i="14"/>
  <c r="Q91" i="14"/>
  <c r="AJ90" i="14"/>
  <c r="AK90" i="14" s="1"/>
  <c r="Z90" i="14"/>
  <c r="AM90" i="14" s="1"/>
  <c r="Q90" i="14"/>
  <c r="S90" i="14" s="1"/>
  <c r="AJ89" i="14"/>
  <c r="AK89" i="14" s="1"/>
  <c r="AM89" i="14" s="1"/>
  <c r="Z89" i="14"/>
  <c r="Q89" i="14"/>
  <c r="S89" i="14" s="1"/>
  <c r="AK88" i="14"/>
  <c r="AM88" i="14" s="1"/>
  <c r="AJ88" i="14"/>
  <c r="Z88" i="14"/>
  <c r="Q88" i="14"/>
  <c r="S88" i="14" s="1"/>
  <c r="AJ87" i="14"/>
  <c r="AK87" i="14" s="1"/>
  <c r="Z87" i="14"/>
  <c r="S87" i="14"/>
  <c r="Q87" i="14"/>
  <c r="AJ86" i="14"/>
  <c r="AK86" i="14" s="1"/>
  <c r="Z86" i="14"/>
  <c r="Q86" i="14"/>
  <c r="S86" i="14" s="1"/>
  <c r="AJ85" i="14"/>
  <c r="AK85" i="14" s="1"/>
  <c r="AM85" i="14" s="1"/>
  <c r="Z85" i="14"/>
  <c r="S85" i="14"/>
  <c r="Q85" i="14"/>
  <c r="AM84" i="14"/>
  <c r="AK84" i="14"/>
  <c r="AJ84" i="14"/>
  <c r="Z84" i="14"/>
  <c r="Q84" i="14"/>
  <c r="S84" i="14" s="1"/>
  <c r="AL83" i="14"/>
  <c r="AI83" i="14"/>
  <c r="AH83" i="14"/>
  <c r="AG83" i="14"/>
  <c r="AF83" i="14"/>
  <c r="AE83" i="14"/>
  <c r="AD83" i="14"/>
  <c r="AC83" i="14"/>
  <c r="AB83" i="14"/>
  <c r="AA83" i="14"/>
  <c r="Z83" i="14"/>
  <c r="Y83" i="14"/>
  <c r="Q83" i="14"/>
  <c r="S83" i="14" s="1"/>
  <c r="AK82" i="14"/>
  <c r="AM82" i="14" s="1"/>
  <c r="AJ82" i="14"/>
  <c r="S82" i="14"/>
  <c r="Q82" i="14"/>
  <c r="AJ81" i="14"/>
  <c r="AK81" i="14" s="1"/>
  <c r="AM81" i="14" s="1"/>
  <c r="Q81" i="14"/>
  <c r="Q100" i="14" s="1"/>
  <c r="AM80" i="14"/>
  <c r="AK80" i="14"/>
  <c r="AJ80" i="14"/>
  <c r="Q80" i="14"/>
  <c r="S80" i="14" s="1"/>
  <c r="AJ79" i="14"/>
  <c r="AK79" i="14" s="1"/>
  <c r="AM79" i="14" s="1"/>
  <c r="S79" i="14"/>
  <c r="Q79" i="14"/>
  <c r="AJ78" i="14"/>
  <c r="AK78" i="14" s="1"/>
  <c r="AM78" i="14" s="1"/>
  <c r="R78" i="14"/>
  <c r="O78" i="14"/>
  <c r="N78" i="14"/>
  <c r="M78" i="14"/>
  <c r="L78" i="14"/>
  <c r="K78" i="14"/>
  <c r="J78" i="14"/>
  <c r="I78" i="14"/>
  <c r="H78" i="14"/>
  <c r="G78" i="14"/>
  <c r="F78" i="14"/>
  <c r="E78" i="14"/>
  <c r="AK77" i="14"/>
  <c r="AM77" i="14" s="1"/>
  <c r="AJ77" i="14"/>
  <c r="S77" i="14"/>
  <c r="Q77" i="14"/>
  <c r="P77" i="14"/>
  <c r="AJ76" i="14"/>
  <c r="AK76" i="14" s="1"/>
  <c r="AM76" i="14" s="1"/>
  <c r="P76" i="14"/>
  <c r="Q76" i="14" s="1"/>
  <c r="S76" i="14" s="1"/>
  <c r="AM75" i="14"/>
  <c r="AK75" i="14"/>
  <c r="AJ75" i="14"/>
  <c r="P75" i="14"/>
  <c r="Q75" i="14" s="1"/>
  <c r="S75" i="14" s="1"/>
  <c r="AJ74" i="14"/>
  <c r="AK74" i="14" s="1"/>
  <c r="AM74" i="14" s="1"/>
  <c r="P74" i="14"/>
  <c r="Q74" i="14" s="1"/>
  <c r="S74" i="14" s="1"/>
  <c r="AJ73" i="14"/>
  <c r="AK73" i="14" s="1"/>
  <c r="AM73" i="14" s="1"/>
  <c r="Q73" i="14"/>
  <c r="S73" i="14" s="1"/>
  <c r="P73" i="14"/>
  <c r="AJ72" i="14"/>
  <c r="AK72" i="14" s="1"/>
  <c r="AM72" i="14" s="1"/>
  <c r="Q72" i="14"/>
  <c r="S72" i="14" s="1"/>
  <c r="P72" i="14"/>
  <c r="AM71" i="14"/>
  <c r="AK71" i="14"/>
  <c r="AJ71" i="14"/>
  <c r="P71" i="14"/>
  <c r="Q71" i="14" s="1"/>
  <c r="S71" i="14" s="1"/>
  <c r="AJ70" i="14"/>
  <c r="P70" i="14"/>
  <c r="Q70" i="14" s="1"/>
  <c r="S70" i="14" s="1"/>
  <c r="AK69" i="14"/>
  <c r="AM69" i="14" s="1"/>
  <c r="AJ69" i="14"/>
  <c r="P69" i="14"/>
  <c r="Q69" i="14" s="1"/>
  <c r="S69" i="14" s="1"/>
  <c r="AJ68" i="14"/>
  <c r="AK68" i="14" s="1"/>
  <c r="AM68" i="14" s="1"/>
  <c r="S68" i="14"/>
  <c r="P68" i="14"/>
  <c r="Q68" i="14" s="1"/>
  <c r="AK67" i="14"/>
  <c r="AM67" i="14" s="1"/>
  <c r="AJ67" i="14"/>
  <c r="P67" i="14"/>
  <c r="Q67" i="14" s="1"/>
  <c r="S67" i="14" s="1"/>
  <c r="AK66" i="14"/>
  <c r="AM66" i="14" s="1"/>
  <c r="AJ66" i="14"/>
  <c r="S66" i="14"/>
  <c r="P66" i="14"/>
  <c r="Q66" i="14" s="1"/>
  <c r="AJ65" i="14"/>
  <c r="AK65" i="14" s="1"/>
  <c r="AM65" i="14" s="1"/>
  <c r="P65" i="14"/>
  <c r="Q65" i="14" s="1"/>
  <c r="S65" i="14" s="1"/>
  <c r="AJ64" i="14"/>
  <c r="AK64" i="14" s="1"/>
  <c r="AM64" i="14" s="1"/>
  <c r="P64" i="14"/>
  <c r="Q64" i="14" s="1"/>
  <c r="S64" i="14" s="1"/>
  <c r="AK63" i="14"/>
  <c r="AM63" i="14" s="1"/>
  <c r="AJ63" i="14"/>
  <c r="P63" i="14"/>
  <c r="Q63" i="14" s="1"/>
  <c r="S63" i="14" s="1"/>
  <c r="AK62" i="14"/>
  <c r="AJ62" i="14"/>
  <c r="P62" i="14"/>
  <c r="Q62" i="14" s="1"/>
  <c r="S62" i="14" s="1"/>
  <c r="AL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P61" i="14"/>
  <c r="Q61" i="14" s="1"/>
  <c r="S61" i="14" s="1"/>
  <c r="AK60" i="14"/>
  <c r="AM60" i="14" s="1"/>
  <c r="S60" i="14"/>
  <c r="Q60" i="14"/>
  <c r="P60" i="14"/>
  <c r="AK59" i="14"/>
  <c r="AM59" i="14" s="1"/>
  <c r="P59" i="14"/>
  <c r="Q59" i="14" s="1"/>
  <c r="S59" i="14" s="1"/>
  <c r="AK58" i="14"/>
  <c r="AM58" i="14" s="1"/>
  <c r="P58" i="14"/>
  <c r="Q58" i="14" s="1"/>
  <c r="S58" i="14" s="1"/>
  <c r="AM57" i="14"/>
  <c r="AK57" i="14"/>
  <c r="P57" i="14"/>
  <c r="Q57" i="14" s="1"/>
  <c r="S57" i="14" s="1"/>
  <c r="AM56" i="14"/>
  <c r="AK56" i="14"/>
  <c r="Q56" i="14"/>
  <c r="S56" i="14" s="1"/>
  <c r="P56" i="14"/>
  <c r="AK55" i="14"/>
  <c r="AM55" i="14" s="1"/>
  <c r="S55" i="14"/>
  <c r="Q55" i="14"/>
  <c r="P55" i="14"/>
  <c r="AK54" i="14"/>
  <c r="AM54" i="14" s="1"/>
  <c r="P54" i="14"/>
  <c r="Q54" i="14" s="1"/>
  <c r="S54" i="14" s="1"/>
  <c r="AM53" i="14"/>
  <c r="AK53" i="14"/>
  <c r="Q53" i="14"/>
  <c r="S53" i="14" s="1"/>
  <c r="P53" i="14"/>
  <c r="AM52" i="14"/>
  <c r="AK52" i="14"/>
  <c r="Q52" i="14"/>
  <c r="S52" i="14" s="1"/>
  <c r="P52" i="14"/>
  <c r="AK51" i="14"/>
  <c r="AM51" i="14" s="1"/>
  <c r="P51" i="14"/>
  <c r="Q51" i="14" s="1"/>
  <c r="S51" i="14" s="1"/>
  <c r="AK50" i="14"/>
  <c r="AM50" i="14" s="1"/>
  <c r="P50" i="14"/>
  <c r="Q50" i="14" s="1"/>
  <c r="S50" i="14" s="1"/>
  <c r="AK49" i="14"/>
  <c r="AM49" i="14" s="1"/>
  <c r="S49" i="14"/>
  <c r="P49" i="14"/>
  <c r="Q49" i="14" s="1"/>
  <c r="AM48" i="14"/>
  <c r="AK48" i="14"/>
  <c r="P48" i="14"/>
  <c r="Q48" i="14" s="1"/>
  <c r="AM47" i="14"/>
  <c r="AK47" i="14"/>
  <c r="S47" i="14"/>
  <c r="Q47" i="14"/>
  <c r="P47" i="14"/>
  <c r="AK46" i="14"/>
  <c r="AM46" i="14" s="1"/>
  <c r="R46" i="14"/>
  <c r="P46" i="14"/>
  <c r="O46" i="14"/>
  <c r="N46" i="14"/>
  <c r="M46" i="14"/>
  <c r="L46" i="14"/>
  <c r="K46" i="14"/>
  <c r="J46" i="14"/>
  <c r="I46" i="14"/>
  <c r="H46" i="14"/>
  <c r="G46" i="14"/>
  <c r="E46" i="14"/>
  <c r="AK45" i="14"/>
  <c r="AM45" i="14" s="1"/>
  <c r="Q45" i="14"/>
  <c r="S45" i="14" s="1"/>
  <c r="F45" i="14"/>
  <c r="AM44" i="14"/>
  <c r="AK44" i="14"/>
  <c r="Q44" i="14"/>
  <c r="F44" i="14"/>
  <c r="S44" i="14" s="1"/>
  <c r="AK43" i="14"/>
  <c r="AM43" i="14" s="1"/>
  <c r="S43" i="14"/>
  <c r="Q43" i="14"/>
  <c r="F43" i="14"/>
  <c r="AK42" i="14"/>
  <c r="AM42" i="14" s="1"/>
  <c r="Q42" i="14"/>
  <c r="F42" i="14"/>
  <c r="S42" i="14" s="1"/>
  <c r="AM41" i="14"/>
  <c r="AK41" i="14"/>
  <c r="Q41" i="14"/>
  <c r="F41" i="14"/>
  <c r="S41" i="14" s="1"/>
  <c r="AK40" i="14"/>
  <c r="AM40" i="14" s="1"/>
  <c r="Q40" i="14"/>
  <c r="S40" i="14" s="1"/>
  <c r="F40" i="14"/>
  <c r="AK39" i="14"/>
  <c r="AM39" i="14" s="1"/>
  <c r="Q39" i="14"/>
  <c r="F39" i="14"/>
  <c r="S39" i="14" s="1"/>
  <c r="AK38" i="14"/>
  <c r="AM38" i="14" s="1"/>
  <c r="Q38" i="14"/>
  <c r="F38" i="14"/>
  <c r="S38" i="14" s="1"/>
  <c r="AM37" i="14"/>
  <c r="AK37" i="14"/>
  <c r="Q37" i="14"/>
  <c r="F37" i="14"/>
  <c r="S37" i="14" s="1"/>
  <c r="AM36" i="14"/>
  <c r="AK36" i="14"/>
  <c r="Q36" i="14"/>
  <c r="S36" i="14" s="1"/>
  <c r="F36" i="14"/>
  <c r="AK35" i="14"/>
  <c r="AM35" i="14" s="1"/>
  <c r="S35" i="14"/>
  <c r="Q35" i="14"/>
  <c r="F35" i="14"/>
  <c r="AK34" i="14"/>
  <c r="AM34" i="14" s="1"/>
  <c r="Q34" i="14"/>
  <c r="F34" i="14"/>
  <c r="S34" i="14" s="1"/>
  <c r="AM33" i="14"/>
  <c r="AK33" i="14"/>
  <c r="Q33" i="14"/>
  <c r="F33" i="14"/>
  <c r="AM32" i="14"/>
  <c r="AK32" i="14"/>
  <c r="Q32" i="14"/>
  <c r="S32" i="14" s="1"/>
  <c r="F32" i="14"/>
  <c r="AK31" i="14"/>
  <c r="AM31" i="14" s="1"/>
  <c r="S31" i="14"/>
  <c r="Q31" i="14"/>
  <c r="F31" i="14"/>
  <c r="AK30" i="14"/>
  <c r="AM30" i="14" s="1"/>
  <c r="Q30" i="14"/>
  <c r="F30" i="14"/>
  <c r="S30" i="14" s="1"/>
  <c r="AK29" i="14"/>
  <c r="Q29" i="14"/>
  <c r="S29" i="14" s="1"/>
  <c r="F29" i="14"/>
  <c r="AM28" i="14"/>
  <c r="AK28" i="14"/>
  <c r="Q28" i="14"/>
  <c r="F28" i="14"/>
  <c r="S28" i="14" s="1"/>
  <c r="AK27" i="14"/>
  <c r="AM27" i="14" s="1"/>
  <c r="S27" i="14"/>
  <c r="Q27" i="14"/>
  <c r="F27" i="14"/>
  <c r="AM26" i="14"/>
  <c r="AL26" i="14"/>
  <c r="AK26" i="14"/>
  <c r="AI26" i="14"/>
  <c r="AH26" i="14"/>
  <c r="AG26" i="14"/>
  <c r="AF26" i="14"/>
  <c r="AE26" i="14"/>
  <c r="AD26" i="14"/>
  <c r="AC26" i="14"/>
  <c r="AB26" i="14"/>
  <c r="AA26" i="14"/>
  <c r="Y26" i="14"/>
  <c r="Q26" i="14"/>
  <c r="F26" i="14"/>
  <c r="S26" i="14" s="1"/>
  <c r="AK25" i="14"/>
  <c r="Z25" i="14"/>
  <c r="AM25" i="14" s="1"/>
  <c r="Q25" i="14"/>
  <c r="Q46" i="14" s="1"/>
  <c r="F25" i="14"/>
  <c r="AK24" i="14"/>
  <c r="Z24" i="14"/>
  <c r="AM24" i="14" s="1"/>
  <c r="R24" i="14"/>
  <c r="O24" i="14"/>
  <c r="N24" i="14"/>
  <c r="M24" i="14"/>
  <c r="L24" i="14"/>
  <c r="K24" i="14"/>
  <c r="J24" i="14"/>
  <c r="I24" i="14"/>
  <c r="H24" i="14"/>
  <c r="G24" i="14"/>
  <c r="F24" i="14"/>
  <c r="E24" i="14"/>
  <c r="AK23" i="14"/>
  <c r="Z23" i="14"/>
  <c r="AM23" i="14" s="1"/>
  <c r="S23" i="14"/>
  <c r="Q23" i="14"/>
  <c r="P23" i="14"/>
  <c r="AK22" i="14"/>
  <c r="Z22" i="14"/>
  <c r="AM22" i="14" s="1"/>
  <c r="P22" i="14"/>
  <c r="Q22" i="14" s="1"/>
  <c r="S22" i="14" s="1"/>
  <c r="AM21" i="14"/>
  <c r="AK21" i="14"/>
  <c r="Z21" i="14"/>
  <c r="P21" i="14"/>
  <c r="Q21" i="14" s="1"/>
  <c r="S21" i="14" s="1"/>
  <c r="AK20" i="14"/>
  <c r="Z20" i="14"/>
  <c r="AM20" i="14" s="1"/>
  <c r="P20" i="14"/>
  <c r="Q20" i="14" s="1"/>
  <c r="S20" i="14" s="1"/>
  <c r="AM19" i="14"/>
  <c r="AK19" i="14"/>
  <c r="Z19" i="14"/>
  <c r="Q19" i="14"/>
  <c r="S19" i="14" s="1"/>
  <c r="P19" i="14"/>
  <c r="AK18" i="14"/>
  <c r="Z18" i="14"/>
  <c r="P18" i="14"/>
  <c r="Q18" i="14" s="1"/>
  <c r="S18" i="14" s="1"/>
  <c r="AM17" i="14"/>
  <c r="AK17" i="14"/>
  <c r="Z17" i="14"/>
  <c r="P17" i="14"/>
  <c r="Q17" i="14" s="1"/>
  <c r="S17" i="14" s="1"/>
  <c r="AK16" i="14"/>
  <c r="Z16" i="14"/>
  <c r="AM16" i="14" s="1"/>
  <c r="P16" i="14"/>
  <c r="Q16" i="14" s="1"/>
  <c r="S16" i="14" s="1"/>
  <c r="AK15" i="14"/>
  <c r="AM15" i="14" s="1"/>
  <c r="Z15" i="14"/>
  <c r="S15" i="14"/>
  <c r="Q15" i="14"/>
  <c r="P15" i="14"/>
  <c r="AK14" i="14"/>
  <c r="Z14" i="14"/>
  <c r="AM14" i="14" s="1"/>
  <c r="Q14" i="14"/>
  <c r="S14" i="14" s="1"/>
  <c r="P14" i="14"/>
  <c r="AM13" i="14"/>
  <c r="AK13" i="14"/>
  <c r="Z13" i="14"/>
  <c r="P13" i="14"/>
  <c r="Q13" i="14" s="1"/>
  <c r="S13" i="14" s="1"/>
  <c r="AM12" i="14"/>
  <c r="AK12" i="14"/>
  <c r="Z12" i="14"/>
  <c r="P12" i="14"/>
  <c r="Q12" i="14" s="1"/>
  <c r="S12" i="14" s="1"/>
  <c r="AK11" i="14"/>
  <c r="Z11" i="14"/>
  <c r="AM11" i="14" s="1"/>
  <c r="Q11" i="14"/>
  <c r="S11" i="14" s="1"/>
  <c r="P11" i="14"/>
  <c r="AK10" i="14"/>
  <c r="Z10" i="14"/>
  <c r="P10" i="14"/>
  <c r="Q10" i="14" s="1"/>
  <c r="S10" i="14" s="1"/>
  <c r="AM9" i="14"/>
  <c r="AK9" i="14"/>
  <c r="Z9" i="14"/>
  <c r="P9" i="14"/>
  <c r="Q9" i="14" s="1"/>
  <c r="S9" i="14" s="1"/>
  <c r="AK8" i="14"/>
  <c r="Z8" i="14"/>
  <c r="P8" i="14"/>
  <c r="AK7" i="14"/>
  <c r="AM7" i="14" s="1"/>
  <c r="Z7" i="14"/>
  <c r="Q7" i="14"/>
  <c r="S7" i="14" s="1"/>
  <c r="P7" i="14"/>
  <c r="W47" i="1"/>
  <c r="V47" i="1"/>
  <c r="S47" i="1"/>
  <c r="R47" i="1"/>
  <c r="Q47" i="1"/>
  <c r="O47" i="1"/>
  <c r="L47" i="1"/>
  <c r="K47" i="1"/>
  <c r="H47" i="1"/>
  <c r="G47" i="1"/>
  <c r="E47" i="1"/>
  <c r="D47" i="1"/>
  <c r="Z46" i="1"/>
  <c r="Y46" i="1"/>
  <c r="Y45" i="1"/>
  <c r="X45" i="1"/>
  <c r="Z45" i="1" s="1"/>
  <c r="U45" i="1"/>
  <c r="J45" i="1"/>
  <c r="I45" i="1"/>
  <c r="F45" i="1"/>
  <c r="X44" i="1"/>
  <c r="U44" i="1"/>
  <c r="J44" i="1"/>
  <c r="Z44" i="1" s="1"/>
  <c r="I44" i="1"/>
  <c r="F44" i="1"/>
  <c r="Y44" i="1" s="1"/>
  <c r="X43" i="1"/>
  <c r="U43" i="1"/>
  <c r="I43" i="1"/>
  <c r="F43" i="1"/>
  <c r="Y43" i="1" s="1"/>
  <c r="X42" i="1"/>
  <c r="U42" i="1"/>
  <c r="I42" i="1"/>
  <c r="F42" i="1"/>
  <c r="Y42" i="1" s="1"/>
  <c r="Y41" i="1"/>
  <c r="X41" i="1"/>
  <c r="T41" i="1"/>
  <c r="U41" i="1" s="1"/>
  <c r="P41" i="1"/>
  <c r="N41" i="1"/>
  <c r="M41" i="1"/>
  <c r="I41" i="1"/>
  <c r="J41" i="1" s="1"/>
  <c r="Z41" i="1" s="1"/>
  <c r="F41" i="1"/>
  <c r="Y40" i="1"/>
  <c r="X40" i="1"/>
  <c r="U40" i="1"/>
  <c r="T40" i="1"/>
  <c r="I40" i="1"/>
  <c r="J40" i="1" s="1"/>
  <c r="Z40" i="1" s="1"/>
  <c r="F40" i="1"/>
  <c r="Y39" i="1"/>
  <c r="X39" i="1"/>
  <c r="U39" i="1"/>
  <c r="J39" i="1"/>
  <c r="I39" i="1"/>
  <c r="F39" i="1"/>
  <c r="X38" i="1"/>
  <c r="U38" i="1"/>
  <c r="I38" i="1"/>
  <c r="J38" i="1" s="1"/>
  <c r="Z38" i="1" s="1"/>
  <c r="F38" i="1"/>
  <c r="Y38" i="1" s="1"/>
  <c r="X37" i="1"/>
  <c r="T37" i="1"/>
  <c r="U37" i="1" s="1"/>
  <c r="P37" i="1"/>
  <c r="N37" i="1"/>
  <c r="M37" i="1"/>
  <c r="J37" i="1"/>
  <c r="I37" i="1"/>
  <c r="F37" i="1"/>
  <c r="Y36" i="1"/>
  <c r="X36" i="1"/>
  <c r="U36" i="1"/>
  <c r="J36" i="1"/>
  <c r="Z36" i="1" s="1"/>
  <c r="I36" i="1"/>
  <c r="F36" i="1"/>
  <c r="Y35" i="1"/>
  <c r="X35" i="1"/>
  <c r="T35" i="1"/>
  <c r="U35" i="1" s="1"/>
  <c r="I35" i="1"/>
  <c r="J35" i="1" s="1"/>
  <c r="Z35" i="1" s="1"/>
  <c r="F35" i="1"/>
  <c r="X34" i="1"/>
  <c r="U34" i="1"/>
  <c r="I34" i="1"/>
  <c r="F34" i="1"/>
  <c r="Y34" i="1" s="1"/>
  <c r="X33" i="1"/>
  <c r="U33" i="1"/>
  <c r="J33" i="1"/>
  <c r="I33" i="1"/>
  <c r="F33" i="1"/>
  <c r="Y33" i="1" s="1"/>
  <c r="X32" i="1"/>
  <c r="T32" i="1"/>
  <c r="U32" i="1" s="1"/>
  <c r="I32" i="1"/>
  <c r="J32" i="1" s="1"/>
  <c r="F32" i="1"/>
  <c r="Y32" i="1" s="1"/>
  <c r="X31" i="1"/>
  <c r="T31" i="1"/>
  <c r="U31" i="1" s="1"/>
  <c r="J31" i="1"/>
  <c r="I31" i="1"/>
  <c r="F31" i="1"/>
  <c r="Y31" i="1" s="1"/>
  <c r="X30" i="1"/>
  <c r="T30" i="1"/>
  <c r="U30" i="1" s="1"/>
  <c r="I30" i="1"/>
  <c r="J30" i="1" s="1"/>
  <c r="Z30" i="1" s="1"/>
  <c r="F30" i="1"/>
  <c r="Y30" i="1" s="1"/>
  <c r="X29" i="1"/>
  <c r="U29" i="1"/>
  <c r="I29" i="1"/>
  <c r="F29" i="1"/>
  <c r="Y29" i="1" s="1"/>
  <c r="X28" i="1"/>
  <c r="U28" i="1"/>
  <c r="I28" i="1"/>
  <c r="F28" i="1"/>
  <c r="Y28" i="1" s="1"/>
  <c r="Y27" i="1"/>
  <c r="X27" i="1"/>
  <c r="U27" i="1"/>
  <c r="I27" i="1"/>
  <c r="F27" i="1"/>
  <c r="Y26" i="1"/>
  <c r="X26" i="1"/>
  <c r="U26" i="1"/>
  <c r="I26" i="1"/>
  <c r="F26" i="1"/>
  <c r="J26" i="1" s="1"/>
  <c r="X25" i="1"/>
  <c r="T25" i="1"/>
  <c r="U25" i="1" s="1"/>
  <c r="P25" i="1"/>
  <c r="N25" i="1"/>
  <c r="M25" i="1"/>
  <c r="I25" i="1"/>
  <c r="F25" i="1"/>
  <c r="J25" i="1" s="1"/>
  <c r="Z25" i="1" s="1"/>
  <c r="Z24" i="1"/>
  <c r="Y24" i="1"/>
  <c r="X24" i="1"/>
  <c r="U24" i="1"/>
  <c r="J24" i="1"/>
  <c r="I24" i="1"/>
  <c r="F24" i="1"/>
  <c r="Y23" i="1"/>
  <c r="X23" i="1"/>
  <c r="U23" i="1"/>
  <c r="I23" i="1"/>
  <c r="F23" i="1"/>
  <c r="J23" i="1" s="1"/>
  <c r="Z23" i="1" s="1"/>
  <c r="X22" i="1"/>
  <c r="U22" i="1"/>
  <c r="I22" i="1"/>
  <c r="F22" i="1"/>
  <c r="X21" i="1"/>
  <c r="T21" i="1"/>
  <c r="U21" i="1" s="1"/>
  <c r="P21" i="1"/>
  <c r="N21" i="1"/>
  <c r="M21" i="1"/>
  <c r="Y21" i="1" s="1"/>
  <c r="I21" i="1"/>
  <c r="J21" i="1" s="1"/>
  <c r="F21" i="1"/>
  <c r="X20" i="1"/>
  <c r="U20" i="1"/>
  <c r="J20" i="1"/>
  <c r="Z20" i="1" s="1"/>
  <c r="I20" i="1"/>
  <c r="F20" i="1"/>
  <c r="Y20" i="1" s="1"/>
  <c r="X19" i="1"/>
  <c r="U19" i="1"/>
  <c r="T19" i="1"/>
  <c r="P19" i="1"/>
  <c r="N19" i="1"/>
  <c r="M19" i="1"/>
  <c r="I19" i="1"/>
  <c r="F19" i="1"/>
  <c r="J19" i="1" s="1"/>
  <c r="X18" i="1"/>
  <c r="T18" i="1"/>
  <c r="U18" i="1" s="1"/>
  <c r="I18" i="1"/>
  <c r="J18" i="1" s="1"/>
  <c r="Z18" i="1" s="1"/>
  <c r="F18" i="1"/>
  <c r="Y18" i="1" s="1"/>
  <c r="X17" i="1"/>
  <c r="U17" i="1"/>
  <c r="I17" i="1"/>
  <c r="F17" i="1"/>
  <c r="X16" i="1"/>
  <c r="T16" i="1"/>
  <c r="U16" i="1" s="1"/>
  <c r="I16" i="1"/>
  <c r="F16" i="1"/>
  <c r="Y16" i="1" s="1"/>
  <c r="X15" i="1"/>
  <c r="T15" i="1"/>
  <c r="U15" i="1" s="1"/>
  <c r="P15" i="1"/>
  <c r="N15" i="1"/>
  <c r="M15" i="1"/>
  <c r="Y15" i="1" s="1"/>
  <c r="J15" i="1"/>
  <c r="Z15" i="1" s="1"/>
  <c r="I15" i="1"/>
  <c r="F15" i="1"/>
  <c r="X14" i="1"/>
  <c r="U14" i="1"/>
  <c r="I14" i="1"/>
  <c r="J14" i="1" s="1"/>
  <c r="Z14" i="1" s="1"/>
  <c r="F14" i="1"/>
  <c r="Y14" i="1" s="1"/>
  <c r="X13" i="1"/>
  <c r="U13" i="1"/>
  <c r="P13" i="1"/>
  <c r="N13" i="1"/>
  <c r="N47" i="1" s="1"/>
  <c r="M13" i="1"/>
  <c r="J13" i="1"/>
  <c r="Z13" i="1" s="1"/>
  <c r="I13" i="1"/>
  <c r="F13" i="1"/>
  <c r="Y13" i="1" s="1"/>
  <c r="X12" i="1"/>
  <c r="T12" i="1"/>
  <c r="T47" i="1" s="1"/>
  <c r="P12" i="1"/>
  <c r="P47" i="1" s="1"/>
  <c r="N12" i="1"/>
  <c r="M12" i="1"/>
  <c r="I12" i="1"/>
  <c r="F12" i="1"/>
  <c r="J12" i="1" s="1"/>
  <c r="Y11" i="1"/>
  <c r="X11" i="1"/>
  <c r="Z11" i="1" s="1"/>
  <c r="U11" i="1"/>
  <c r="J11" i="1"/>
  <c r="I11" i="1"/>
  <c r="F11" i="1"/>
  <c r="X10" i="1"/>
  <c r="U10" i="1"/>
  <c r="T10" i="1"/>
  <c r="P10" i="1"/>
  <c r="N10" i="1"/>
  <c r="M10" i="1"/>
  <c r="M47" i="1" s="1"/>
  <c r="I10" i="1"/>
  <c r="F10" i="1"/>
  <c r="M32" i="4"/>
  <c r="L32" i="4"/>
  <c r="K32" i="4"/>
  <c r="J32" i="4"/>
  <c r="I32" i="4"/>
  <c r="H32" i="4"/>
  <c r="G32" i="4"/>
  <c r="F32" i="4"/>
  <c r="D32" i="4"/>
  <c r="C32" i="4"/>
  <c r="E31" i="4"/>
  <c r="N31" i="4" s="1"/>
  <c r="E30" i="4"/>
  <c r="N30" i="4" s="1"/>
  <c r="N29" i="4"/>
  <c r="N32" i="4" s="1"/>
  <c r="E29" i="4"/>
  <c r="E32" i="4" s="1"/>
  <c r="N28" i="4"/>
  <c r="E28" i="4"/>
  <c r="E27" i="4"/>
  <c r="N27" i="4" s="1"/>
  <c r="L20" i="4"/>
  <c r="K20" i="4"/>
  <c r="J20" i="4"/>
  <c r="I20" i="4"/>
  <c r="H20" i="4"/>
  <c r="G20" i="4"/>
  <c r="F20" i="4"/>
  <c r="E20" i="4"/>
  <c r="D20" i="4"/>
  <c r="C20" i="4"/>
  <c r="M19" i="4"/>
  <c r="M18" i="4"/>
  <c r="M17" i="4"/>
  <c r="M16" i="4"/>
  <c r="M15" i="4"/>
  <c r="M14" i="4"/>
  <c r="M13" i="4"/>
  <c r="M12" i="4"/>
  <c r="M20" i="4" s="1"/>
  <c r="M11" i="4"/>
  <c r="M10" i="4"/>
  <c r="M9" i="4"/>
  <c r="M8" i="4"/>
  <c r="M7" i="4"/>
  <c r="G5" i="8"/>
  <c r="F5" i="8"/>
  <c r="F16" i="8" s="1"/>
  <c r="C1" i="8"/>
  <c r="B1" i="8"/>
  <c r="F9" i="8" l="1"/>
  <c r="F14" i="8"/>
  <c r="F15" i="8"/>
  <c r="F19" i="8"/>
  <c r="F17" i="8"/>
  <c r="F18" i="8"/>
  <c r="F10" i="8"/>
  <c r="F11" i="8"/>
  <c r="F13" i="8"/>
  <c r="Z21" i="1"/>
  <c r="Q78" i="14"/>
  <c r="S48" i="14"/>
  <c r="C5" i="8"/>
  <c r="B6" i="8" s="1"/>
  <c r="B5" i="8"/>
  <c r="F6" i="8"/>
  <c r="Q8" i="14"/>
  <c r="P24" i="14"/>
  <c r="Y17" i="1"/>
  <c r="J17" i="1"/>
  <c r="Z17" i="1" s="1"/>
  <c r="Z19" i="1"/>
  <c r="Z32" i="1"/>
  <c r="Z26" i="14"/>
  <c r="Z105" i="14"/>
  <c r="S121" i="14"/>
  <c r="AM106" i="14"/>
  <c r="AK61" i="14"/>
  <c r="AM29" i="14"/>
  <c r="AM61" i="14" s="1"/>
  <c r="S150" i="14"/>
  <c r="F47" i="1"/>
  <c r="Y37" i="1"/>
  <c r="Z37" i="1"/>
  <c r="X47" i="1"/>
  <c r="S78" i="14"/>
  <c r="I47" i="1"/>
  <c r="Z26" i="1"/>
  <c r="AJ83" i="14"/>
  <c r="AK70" i="14"/>
  <c r="AM70" i="14" s="1"/>
  <c r="AM159" i="14"/>
  <c r="AK183" i="14"/>
  <c r="Q201" i="14"/>
  <c r="J22" i="1"/>
  <c r="Z22" i="1" s="1"/>
  <c r="Y22" i="1"/>
  <c r="Z31" i="1"/>
  <c r="AK111" i="14"/>
  <c r="AM111" i="14" s="1"/>
  <c r="AJ122" i="14"/>
  <c r="AM101" i="14"/>
  <c r="S189" i="14"/>
  <c r="Q227" i="14"/>
  <c r="J10" i="1"/>
  <c r="J16" i="1"/>
  <c r="Z16" i="1" s="1"/>
  <c r="J29" i="1"/>
  <c r="Z29" i="1" s="1"/>
  <c r="J34" i="1"/>
  <c r="Z34" i="1" s="1"/>
  <c r="J43" i="1"/>
  <c r="Z43" i="1" s="1"/>
  <c r="AM8" i="14"/>
  <c r="S81" i="14"/>
  <c r="S100" i="14" s="1"/>
  <c r="S182" i="14"/>
  <c r="P201" i="14"/>
  <c r="S202" i="14"/>
  <c r="S227" i="14" s="1"/>
  <c r="AM371" i="14"/>
  <c r="AM364" i="14"/>
  <c r="AK371" i="14"/>
  <c r="Q413" i="14"/>
  <c r="S132" i="14"/>
  <c r="S140" i="14"/>
  <c r="Q6" i="12"/>
  <c r="O43" i="12"/>
  <c r="AM185" i="14"/>
  <c r="L781" i="13"/>
  <c r="Y10" i="1"/>
  <c r="U12" i="1"/>
  <c r="U47" i="1" s="1"/>
  <c r="Q182" i="14"/>
  <c r="AJ183" i="14"/>
  <c r="Q250" i="14"/>
  <c r="S250" i="14" s="1"/>
  <c r="P260" i="14"/>
  <c r="F8" i="8"/>
  <c r="F12" i="8"/>
  <c r="Y12" i="1"/>
  <c r="Y19" i="1"/>
  <c r="Y25" i="1"/>
  <c r="J27" i="1"/>
  <c r="Z27" i="1" s="1"/>
  <c r="J28" i="1"/>
  <c r="Z28" i="1" s="1"/>
  <c r="P78" i="14"/>
  <c r="AJ105" i="14"/>
  <c r="AM87" i="14"/>
  <c r="S122" i="14"/>
  <c r="S130" i="14" s="1"/>
  <c r="Q130" i="14"/>
  <c r="F154" i="14"/>
  <c r="S136" i="14"/>
  <c r="AM145" i="14"/>
  <c r="AM157" i="14" s="1"/>
  <c r="S149" i="14"/>
  <c r="AM212" i="14"/>
  <c r="Z204" i="14"/>
  <c r="AM184" i="14"/>
  <c r="S197" i="14"/>
  <c r="AM220" i="14"/>
  <c r="AM126" i="14"/>
  <c r="S387" i="14"/>
  <c r="J42" i="1"/>
  <c r="Z42" i="1" s="1"/>
  <c r="AM10" i="14"/>
  <c r="F46" i="14"/>
  <c r="AK105" i="14"/>
  <c r="AM86" i="14"/>
  <c r="AM105" i="14" s="1"/>
  <c r="P154" i="14"/>
  <c r="AK157" i="14"/>
  <c r="S146" i="14"/>
  <c r="AM183" i="14"/>
  <c r="F201" i="14"/>
  <c r="S183" i="14"/>
  <c r="S188" i="14"/>
  <c r="Z33" i="1"/>
  <c r="Z39" i="1"/>
  <c r="AM143" i="14"/>
  <c r="AJ223" i="14"/>
  <c r="Z254" i="14"/>
  <c r="AM224" i="14"/>
  <c r="Q277" i="14"/>
  <c r="AM18" i="14"/>
  <c r="S25" i="14"/>
  <c r="S46" i="14" s="1"/>
  <c r="S33" i="14"/>
  <c r="AM62" i="14"/>
  <c r="AM83" i="14" s="1"/>
  <c r="AM93" i="14"/>
  <c r="AM98" i="14"/>
  <c r="S148" i="14"/>
  <c r="S195" i="14"/>
  <c r="AM200" i="14"/>
  <c r="AK205" i="14"/>
  <c r="AM211" i="14"/>
  <c r="AM218" i="14"/>
  <c r="AJ306" i="14"/>
  <c r="S241" i="14"/>
  <c r="S277" i="14"/>
  <c r="AM306" i="14"/>
  <c r="AK404" i="14"/>
  <c r="P130" i="14"/>
  <c r="Q131" i="14"/>
  <c r="Q154" i="14" s="1"/>
  <c r="Q241" i="14"/>
  <c r="AM234" i="14"/>
  <c r="Q260" i="14"/>
  <c r="S242" i="14"/>
  <c r="S260" i="14" s="1"/>
  <c r="AM258" i="14"/>
  <c r="AM282" i="14"/>
  <c r="AM222" i="14"/>
  <c r="F241" i="14"/>
  <c r="Z288" i="14"/>
  <c r="AM275" i="14"/>
  <c r="AM288" i="14" s="1"/>
  <c r="S296" i="14"/>
  <c r="S307" i="14" s="1"/>
  <c r="F307" i="14"/>
  <c r="Z354" i="14"/>
  <c r="Q14" i="12"/>
  <c r="J43" i="24"/>
  <c r="P227" i="14"/>
  <c r="AK288" i="14"/>
  <c r="AK330" i="14"/>
  <c r="AM307" i="14"/>
  <c r="AM330" i="14" s="1"/>
  <c r="Z223" i="14"/>
  <c r="P335" i="14"/>
  <c r="Q308" i="14"/>
  <c r="S363" i="14"/>
  <c r="AM389" i="14"/>
  <c r="F413" i="14"/>
  <c r="S388" i="14"/>
  <c r="S413" i="14" s="1"/>
  <c r="Q363" i="14"/>
  <c r="AK354" i="14"/>
  <c r="Q387" i="14"/>
  <c r="AM390" i="14"/>
  <c r="AM404" i="14" s="1"/>
  <c r="AM405" i="14"/>
  <c r="AM411" i="14" s="1"/>
  <c r="N43" i="12"/>
  <c r="AM331" i="14"/>
  <c r="AM354" i="14" s="1"/>
  <c r="S8" i="14" l="1"/>
  <c r="S24" i="14" s="1"/>
  <c r="Q24" i="14"/>
  <c r="Q43" i="12"/>
  <c r="J47" i="1"/>
  <c r="Z10" i="1"/>
  <c r="B18" i="8"/>
  <c r="B14" i="8"/>
  <c r="B10" i="8"/>
  <c r="B15" i="8"/>
  <c r="B17" i="8"/>
  <c r="B13" i="8"/>
  <c r="B9" i="8"/>
  <c r="B11" i="8"/>
  <c r="B19" i="8"/>
  <c r="B16" i="8"/>
  <c r="B12" i="8"/>
  <c r="B8" i="8"/>
  <c r="AK223" i="14"/>
  <c r="AM205" i="14"/>
  <c r="AM223" i="14" s="1"/>
  <c r="S131" i="14"/>
  <c r="S154" i="14" s="1"/>
  <c r="Q335" i="14"/>
  <c r="S308" i="14"/>
  <c r="S335" i="14" s="1"/>
  <c r="AM204" i="14"/>
  <c r="AM122" i="14"/>
  <c r="AM254" i="14"/>
  <c r="S201" i="14"/>
  <c r="Y47" i="1"/>
  <c r="AK122" i="14"/>
  <c r="Z12" i="1"/>
  <c r="AK83" i="14"/>
  <c r="Z47" i="1" l="1"/>
</calcChain>
</file>

<file path=xl/sharedStrings.xml><?xml version="1.0" encoding="utf-8"?>
<sst xmlns="http://schemas.openxmlformats.org/spreadsheetml/2006/main" count="5001" uniqueCount="985">
  <si>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</si>
  <si>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</si>
  <si>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</si>
  <si>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</si>
  <si>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</si>
  <si>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</si>
  <si>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</si>
  <si>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</si>
  <si>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</si>
  <si>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</si>
  <si>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</si>
  <si>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</si>
  <si>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</si>
  <si>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</si>
  <si>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</si>
  <si>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</si>
  <si>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</si>
  <si>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</si>
  <si>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</si>
  <si>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</si>
  <si>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April, 2023 Shared in May, 2023</t>
  </si>
  <si>
    <t>S/n</t>
  </si>
  <si>
    <t>Beneficiaries</t>
  </si>
  <si>
    <t>Statutory</t>
  </si>
  <si>
    <t>Distribution of ₦20 Billion from Forex Equalisation Account</t>
  </si>
  <si>
    <t>Distribution of ₦10 Billion from Non-Oil Excess Account</t>
  </si>
  <si>
    <t>Solid Mineral Distribution</t>
  </si>
  <si>
    <t>Distribution of ₦50 Billion from Forex Equalisation Account</t>
  </si>
  <si>
    <t>Distribution of ₦24 Billion from Non-Oil Excess Account</t>
  </si>
  <si>
    <t>Distribution of ₦15.121 Billion being Electronic Money Transfer Levy (EMTL) for May 2023</t>
  </si>
  <si>
    <t>Distribution of ₦80.400 Billion being Electronic Money Transfer Levy (EMTL) January to August 2022</t>
  </si>
  <si>
    <t>FGN Treasury Crude Account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</si>
  <si>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</si>
  <si>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</si>
  <si>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</si>
  <si>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</si>
  <si>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</si>
  <si>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</si>
  <si>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</si>
  <si>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</si>
  <si>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</si>
  <si>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</si>
  <si>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FIRS Refund on Cost of Collection</t>
  </si>
  <si>
    <t>Transfer to NMDPRA</t>
  </si>
  <si>
    <t xml:space="preserve">13% Derivation Refund to Oil Producing States on withdrawal from ECA </t>
  </si>
  <si>
    <t>13% Refunds on Subsidy, Priority Projects 2023</t>
  </si>
  <si>
    <t>13% Refunds on Subsidy, Priority Projects from 1999 - 2021</t>
  </si>
  <si>
    <t>North East Development Commission</t>
  </si>
  <si>
    <t>TOTAL</t>
  </si>
  <si>
    <t>Table II</t>
  </si>
  <si>
    <t>Distribution of Revenue Allocation to FGN by Federation Account Allocation Committee for the Month of April, 2023 Shared in May, 2023</t>
  </si>
  <si>
    <t>4=2-3</t>
  </si>
  <si>
    <t xml:space="preserve">13 = </t>
  </si>
  <si>
    <t>Gross Statutory Allocation</t>
  </si>
  <si>
    <t>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</si>
  <si>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</si>
  <si>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</si>
  <si>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</si>
  <si>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</si>
  <si>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</si>
  <si>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</si>
  <si>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family val="1"/>
      </rP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</si>
  <si>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rPr>
        <b/>
        <sz val="16"/>
        <rFont val="Times New Roman"/>
        <family val="1"/>
      </rP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</si>
  <si>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……………………………………………………………</t>
  </si>
  <si>
    <t>Dr. (Mrs)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</si>
  <si>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</si>
  <si>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</si>
  <si>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</si>
  <si>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</si>
  <si>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</si>
  <si>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April,  2023 shared in May, 2023</t>
  </si>
  <si>
    <t>6=4+5</t>
  </si>
  <si>
    <t>10=6-(7+8+9)</t>
  </si>
  <si>
    <t>25=6+11 to 19+ 22</t>
  </si>
  <si>
    <t>26=10 to 18+ 21 + 24</t>
  </si>
  <si>
    <t>No. of LGCs</t>
  </si>
  <si>
    <t>Statutory Allocation</t>
  </si>
  <si>
    <t>13% Share of Derivation (Net)</t>
  </si>
  <si>
    <t>Gross Total</t>
  </si>
  <si>
    <t>Deductions</t>
  </si>
  <si>
    <t xml:space="preserve"> Solid Minerals Distribution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</si>
  <si>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</si>
  <si>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</si>
  <si>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</si>
  <si>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</si>
  <si>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</si>
  <si>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</si>
  <si>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</si>
  <si>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</si>
  <si>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</si>
  <si>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</si>
  <si>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</si>
  <si>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</si>
  <si>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</si>
  <si>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</si>
  <si>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</si>
  <si>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</si>
  <si>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</si>
  <si>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</si>
  <si>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</si>
  <si>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</si>
  <si>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</si>
  <si>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</si>
  <si>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</si>
  <si>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</si>
  <si>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</si>
  <si>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</si>
  <si>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</si>
  <si>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</si>
  <si>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</si>
  <si>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</si>
  <si>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</si>
  <si>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</si>
  <si>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</si>
  <si>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</si>
  <si>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</si>
  <si>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</si>
  <si>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</si>
  <si>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</si>
  <si>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</si>
  <si>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</si>
  <si>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</si>
  <si>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</si>
  <si>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</si>
  <si>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</si>
  <si>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</si>
  <si>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</si>
  <si>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</si>
  <si>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 ABUJA</t>
  </si>
  <si>
    <t>Total (States )</t>
  </si>
  <si>
    <t>Office of the Accountant-General of the Federation</t>
  </si>
  <si>
    <t xml:space="preserve"> Distribution  of Revenue Allocation to Local Government Councils by Federation Account Allocation Committee for the Month of April,  2023 shared in May, 2023</t>
  </si>
  <si>
    <t>States</t>
  </si>
  <si>
    <t>Local Government Councils</t>
  </si>
  <si>
    <t>Total Ecology Fund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</si>
  <si>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</si>
  <si>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</si>
  <si>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</si>
  <si>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</si>
  <si>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</si>
  <si>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</si>
  <si>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</si>
  <si>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</si>
  <si>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</si>
  <si>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</si>
  <si>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</si>
  <si>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</si>
  <si>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</si>
  <si>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</si>
  <si>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</si>
  <si>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</si>
  <si>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</si>
  <si>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</si>
  <si>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</si>
  <si>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</si>
  <si>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</si>
  <si>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</si>
  <si>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</si>
  <si>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</si>
  <si>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</si>
  <si>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</si>
  <si>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</si>
  <si>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</si>
  <si>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</si>
  <si>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</si>
  <si>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</si>
  <si>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</si>
  <si>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</si>
  <si>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</si>
  <si>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</si>
  <si>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</si>
  <si>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</si>
  <si>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</si>
  <si>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</si>
  <si>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</si>
  <si>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</si>
  <si>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</si>
  <si>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KANO STATE TOTAL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</si>
  <si>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</si>
  <si>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</si>
  <si>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</si>
  <si>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</si>
  <si>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</si>
  <si>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</si>
  <si>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</si>
  <si>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</si>
  <si>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</si>
  <si>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</si>
  <si>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</si>
  <si>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</si>
  <si>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</si>
  <si>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</si>
  <si>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</si>
  <si>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</si>
  <si>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</si>
  <si>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</si>
  <si>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</si>
  <si>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</si>
  <si>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</si>
  <si>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</si>
  <si>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</si>
  <si>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</si>
  <si>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</si>
  <si>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</si>
  <si>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</si>
  <si>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</si>
  <si>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</si>
  <si>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</si>
  <si>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</si>
  <si>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</si>
  <si>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</si>
  <si>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</si>
  <si>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</si>
  <si>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</si>
  <si>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</si>
  <si>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</si>
  <si>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</si>
  <si>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</si>
  <si>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</si>
  <si>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</si>
  <si>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</si>
  <si>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</si>
  <si>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</si>
  <si>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</si>
  <si>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</si>
  <si>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</si>
  <si>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</si>
  <si>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</si>
  <si>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</si>
  <si>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</si>
  <si>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</si>
  <si>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</si>
  <si>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</si>
  <si>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</si>
  <si>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</si>
  <si>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</si>
  <si>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</si>
  <si>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</si>
  <si>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</si>
  <si>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</si>
  <si>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</si>
  <si>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</si>
  <si>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</si>
  <si>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</si>
  <si>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</si>
  <si>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</si>
  <si>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</si>
  <si>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</si>
  <si>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</si>
  <si>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</si>
  <si>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</si>
  <si>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</si>
  <si>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</si>
  <si>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</si>
  <si>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</si>
  <si>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</si>
  <si>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</si>
  <si>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</si>
  <si>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</si>
  <si>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</si>
  <si>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</si>
  <si>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</si>
  <si>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</si>
  <si>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</si>
  <si>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</si>
  <si>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</si>
  <si>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</si>
  <si>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</si>
  <si>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</si>
  <si>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</si>
  <si>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</si>
  <si>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</si>
  <si>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</si>
  <si>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</si>
  <si>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</si>
  <si>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</si>
  <si>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</si>
  <si>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</si>
  <si>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</si>
  <si>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</si>
  <si>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</si>
  <si>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</si>
  <si>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</si>
  <si>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</si>
  <si>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</si>
  <si>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</si>
  <si>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</si>
  <si>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</si>
  <si>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</si>
  <si>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</si>
  <si>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</si>
  <si>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</si>
  <si>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</si>
  <si>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</si>
  <si>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</si>
  <si>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</si>
  <si>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</si>
  <si>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</si>
  <si>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</si>
  <si>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</si>
  <si>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</si>
  <si>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</si>
  <si>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</si>
  <si>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</si>
  <si>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</si>
  <si>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</si>
  <si>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</si>
  <si>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</si>
  <si>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</si>
  <si>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</si>
  <si>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</si>
  <si>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</si>
  <si>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</si>
  <si>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</si>
  <si>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</si>
  <si>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</si>
  <si>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</si>
  <si>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</si>
  <si>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</si>
  <si>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</si>
  <si>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</si>
  <si>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</si>
  <si>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</si>
  <si>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</si>
  <si>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</si>
  <si>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</si>
  <si>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</si>
  <si>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</si>
  <si>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</si>
  <si>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</si>
  <si>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</si>
  <si>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</si>
  <si>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</si>
  <si>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</si>
  <si>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</si>
  <si>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</si>
  <si>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</si>
  <si>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</si>
  <si>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</si>
  <si>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</si>
  <si>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</si>
  <si>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</si>
  <si>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</si>
  <si>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</si>
  <si>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</si>
  <si>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</si>
  <si>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</si>
  <si>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</si>
  <si>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</si>
  <si>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</si>
  <si>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</si>
  <si>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</si>
  <si>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</si>
  <si>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</si>
  <si>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</si>
  <si>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</si>
  <si>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</si>
  <si>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</si>
  <si>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</si>
  <si>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</si>
  <si>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</si>
  <si>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</si>
  <si>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</si>
  <si>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</si>
  <si>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</si>
  <si>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</si>
  <si>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</si>
  <si>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</si>
  <si>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</si>
  <si>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</si>
  <si>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</si>
  <si>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</si>
  <si>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</si>
  <si>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</si>
  <si>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</si>
  <si>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</si>
  <si>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</si>
  <si>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</si>
  <si>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</si>
  <si>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</si>
  <si>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</si>
  <si>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</si>
  <si>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</si>
  <si>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</si>
  <si>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</si>
  <si>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</si>
  <si>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</si>
  <si>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</si>
  <si>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</si>
  <si>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</si>
  <si>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</si>
  <si>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</si>
  <si>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</si>
  <si>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</si>
  <si>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</si>
  <si>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</si>
  <si>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</si>
  <si>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</si>
  <si>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</si>
  <si>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</si>
  <si>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</si>
  <si>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</si>
  <si>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</si>
  <si>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</si>
  <si>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</si>
  <si>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</si>
  <si>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</si>
  <si>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</si>
  <si>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</si>
  <si>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</si>
  <si>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</si>
  <si>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</si>
  <si>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</si>
  <si>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</si>
  <si>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</si>
  <si>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</si>
  <si>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</si>
  <si>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</si>
  <si>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</si>
  <si>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</si>
  <si>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</si>
  <si>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</si>
  <si>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</si>
  <si>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</si>
  <si>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</si>
  <si>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</si>
  <si>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</si>
  <si>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</si>
  <si>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</si>
  <si>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</si>
  <si>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</si>
  <si>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</si>
  <si>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</si>
  <si>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</si>
  <si>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</si>
  <si>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</si>
  <si>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</si>
  <si>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</si>
  <si>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</si>
  <si>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</si>
  <si>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</si>
  <si>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</si>
  <si>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</si>
  <si>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</si>
  <si>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</si>
  <si>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</si>
  <si>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</si>
  <si>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</si>
  <si>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</si>
  <si>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</si>
  <si>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</si>
  <si>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</si>
  <si>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</si>
  <si>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</si>
  <si>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</si>
  <si>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</si>
  <si>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</si>
  <si>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</si>
  <si>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</si>
  <si>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</si>
  <si>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</si>
  <si>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</si>
  <si>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</si>
  <si>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</si>
  <si>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</si>
  <si>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</si>
  <si>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</si>
  <si>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</si>
  <si>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</si>
  <si>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</si>
  <si>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</si>
  <si>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</si>
  <si>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</si>
  <si>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</si>
  <si>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</si>
  <si>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</si>
  <si>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</si>
  <si>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</si>
  <si>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</si>
  <si>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</si>
  <si>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</si>
  <si>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</si>
  <si>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</si>
  <si>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</si>
  <si>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</si>
  <si>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</si>
  <si>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</si>
  <si>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</si>
  <si>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</si>
  <si>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</si>
  <si>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</si>
  <si>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</si>
  <si>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</si>
  <si>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</si>
  <si>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</si>
  <si>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</si>
  <si>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</si>
  <si>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</si>
  <si>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</si>
  <si>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</si>
  <si>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</si>
  <si>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</si>
  <si>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</si>
  <si>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</si>
  <si>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</si>
  <si>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</si>
  <si>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</si>
  <si>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</si>
  <si>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</si>
  <si>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</si>
  <si>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</si>
  <si>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</si>
  <si>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</si>
  <si>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</si>
  <si>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</si>
  <si>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</si>
  <si>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</si>
  <si>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</si>
  <si>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</si>
  <si>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</si>
  <si>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</si>
  <si>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</si>
  <si>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</si>
  <si>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</si>
  <si>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</si>
  <si>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</si>
  <si>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</si>
  <si>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</si>
  <si>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</si>
  <si>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</si>
  <si>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</si>
  <si>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</si>
  <si>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</si>
  <si>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</si>
  <si>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</si>
  <si>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</si>
  <si>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</si>
  <si>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</si>
  <si>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</si>
  <si>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</si>
  <si>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</si>
  <si>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</si>
  <si>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</si>
  <si>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</si>
  <si>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</si>
  <si>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</si>
  <si>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</si>
  <si>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</si>
  <si>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</si>
  <si>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</si>
  <si>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</si>
  <si>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</si>
  <si>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</si>
  <si>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</si>
  <si>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</si>
  <si>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</si>
  <si>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</si>
  <si>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</si>
  <si>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</si>
  <si>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</si>
  <si>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</si>
  <si>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</si>
  <si>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</si>
  <si>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</si>
  <si>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</si>
  <si>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</si>
  <si>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</si>
  <si>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</si>
  <si>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</si>
  <si>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</si>
  <si>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</si>
  <si>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</si>
  <si>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</si>
  <si>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</si>
  <si>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</si>
  <si>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</si>
  <si>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</si>
  <si>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</si>
  <si>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</si>
  <si>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</si>
  <si>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</si>
  <si>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</si>
  <si>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</si>
  <si>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</si>
  <si>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</si>
  <si>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</si>
  <si>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</si>
  <si>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</si>
  <si>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</si>
  <si>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</si>
  <si>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</si>
  <si>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</si>
  <si>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</si>
  <si>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</si>
  <si>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</si>
  <si>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</si>
  <si>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</si>
  <si>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</si>
  <si>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</si>
  <si>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</si>
  <si>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</si>
  <si>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</si>
  <si>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</si>
  <si>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</si>
  <si>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</si>
  <si>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</si>
  <si>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</si>
  <si>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</si>
  <si>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</si>
  <si>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</si>
  <si>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</si>
  <si>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</si>
  <si>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</si>
  <si>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</si>
  <si>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</si>
  <si>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</si>
  <si>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</si>
  <si>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</si>
  <si>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</si>
  <si>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</si>
  <si>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</si>
  <si>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</si>
  <si>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</si>
  <si>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</si>
  <si>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</si>
  <si>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</si>
  <si>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</si>
  <si>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</si>
  <si>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</si>
  <si>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</si>
  <si>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</si>
  <si>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</si>
  <si>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</si>
  <si>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</si>
  <si>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</si>
  <si>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</si>
  <si>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</si>
  <si>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</si>
  <si>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</si>
  <si>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</si>
  <si>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</si>
  <si>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</si>
  <si>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</si>
  <si>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</si>
  <si>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</si>
  <si>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</si>
  <si>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</si>
  <si>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</si>
  <si>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</si>
  <si>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</si>
  <si>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</si>
  <si>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</si>
  <si>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</si>
  <si>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</si>
  <si>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</si>
  <si>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</si>
  <si>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</si>
  <si>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</si>
  <si>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</si>
  <si>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</si>
  <si>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</si>
  <si>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</si>
  <si>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</si>
  <si>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</si>
  <si>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</si>
  <si>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</si>
  <si>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</si>
  <si>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</si>
  <si>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</si>
  <si>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</si>
  <si>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</si>
  <si>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</si>
  <si>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</si>
  <si>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</si>
  <si>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</si>
  <si>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</si>
  <si>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</si>
  <si>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</si>
  <si>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</si>
  <si>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</si>
  <si>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</si>
  <si>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</si>
  <si>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</si>
  <si>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</si>
  <si>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</si>
  <si>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</si>
  <si>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</si>
  <si>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</si>
  <si>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</si>
  <si>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</si>
  <si>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</si>
  <si>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</si>
  <si>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</si>
  <si>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</si>
  <si>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</si>
  <si>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</si>
  <si>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</si>
  <si>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</si>
  <si>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</si>
  <si>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</si>
  <si>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</si>
  <si>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</si>
  <si>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</si>
  <si>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</si>
  <si>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</si>
  <si>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</si>
  <si>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</si>
  <si>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</si>
  <si>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</si>
  <si>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</si>
  <si>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</si>
  <si>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</si>
  <si>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</si>
  <si>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</si>
  <si>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</si>
  <si>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</si>
  <si>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</si>
  <si>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</si>
  <si>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</si>
  <si>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</si>
  <si>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</si>
  <si>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</si>
  <si>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</si>
  <si>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</si>
  <si>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</si>
  <si>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</si>
  <si>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</si>
  <si>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</si>
  <si>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</si>
  <si>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</si>
  <si>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</si>
  <si>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</si>
  <si>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</si>
  <si>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</si>
  <si>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</si>
  <si>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</si>
  <si>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</si>
  <si>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</si>
  <si>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</si>
  <si>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</si>
  <si>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</si>
  <si>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</si>
  <si>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</si>
  <si>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</si>
  <si>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</si>
  <si>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</si>
  <si>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</si>
  <si>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</si>
  <si>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</si>
  <si>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</si>
  <si>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</si>
  <si>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</si>
  <si>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</si>
  <si>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</si>
  <si>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</si>
  <si>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</si>
  <si>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</si>
  <si>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</si>
  <si>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</si>
  <si>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</si>
  <si>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</si>
  <si>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</si>
  <si>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</si>
  <si>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</si>
  <si>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</si>
  <si>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</si>
  <si>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</si>
  <si>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</si>
  <si>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</si>
  <si>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</si>
  <si>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</si>
  <si>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</si>
  <si>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</si>
  <si>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</si>
  <si>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</si>
  <si>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</si>
  <si>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</si>
  <si>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</si>
  <si>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</si>
  <si>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</si>
  <si>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</si>
  <si>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</si>
  <si>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</si>
  <si>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</si>
  <si>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</si>
  <si>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</si>
  <si>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</si>
  <si>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</si>
  <si>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</si>
  <si>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</si>
  <si>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</si>
  <si>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</si>
  <si>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</si>
  <si>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</si>
  <si>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</si>
  <si>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</si>
  <si>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</si>
  <si>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</si>
  <si>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</si>
  <si>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</si>
  <si>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</si>
  <si>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</si>
  <si>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</si>
  <si>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</si>
  <si>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</si>
  <si>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</si>
  <si>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</si>
  <si>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</si>
  <si>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</si>
  <si>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</si>
  <si>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</si>
  <si>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</si>
  <si>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</si>
  <si>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</si>
  <si>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</si>
  <si>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</si>
  <si>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</si>
  <si>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</si>
  <si>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</si>
  <si>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</si>
  <si>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</si>
  <si>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</si>
  <si>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</si>
  <si>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</si>
  <si>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</si>
  <si>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</si>
  <si>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</si>
  <si>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</si>
  <si>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</si>
  <si>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</si>
  <si>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</si>
  <si>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</si>
  <si>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</si>
  <si>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</si>
  <si>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</si>
  <si>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</si>
  <si>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</si>
  <si>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</si>
  <si>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</si>
  <si>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</si>
  <si>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</si>
  <si>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</si>
  <si>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</si>
  <si>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</si>
  <si>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</si>
  <si>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</si>
  <si>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</si>
  <si>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</si>
  <si>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</si>
  <si>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</si>
  <si>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</si>
  <si>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</si>
  <si>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</si>
  <si>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</si>
  <si>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</si>
  <si>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</si>
  <si>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</si>
  <si>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</si>
  <si>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</si>
  <si>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</si>
  <si>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</si>
  <si>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</si>
  <si>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</si>
  <si>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</si>
  <si>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</si>
  <si>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</si>
  <si>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</si>
  <si>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</si>
  <si>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</si>
  <si>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</si>
  <si>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</si>
  <si>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</si>
  <si>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</si>
  <si>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</si>
  <si>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</si>
  <si>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</si>
  <si>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</si>
  <si>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</si>
  <si>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</si>
  <si>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</si>
  <si>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</si>
  <si>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</si>
  <si>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</si>
  <si>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</si>
  <si>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</si>
  <si>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</si>
  <si>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</si>
  <si>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</si>
  <si>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</si>
  <si>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</si>
  <si>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</si>
  <si>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</si>
  <si>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</si>
  <si>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</si>
  <si>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</si>
  <si>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</si>
  <si>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</si>
  <si>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</si>
  <si>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</si>
  <si>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</si>
  <si>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TOTAL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</si>
  <si>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</si>
  <si>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</si>
  <si>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</si>
  <si>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</si>
  <si>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</si>
  <si>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</si>
  <si>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</si>
  <si>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</si>
  <si>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</si>
  <si>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</si>
  <si>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</si>
  <si>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</si>
  <si>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</si>
  <si>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</si>
  <si>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</si>
  <si>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</si>
  <si>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</si>
  <si>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</si>
  <si>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</si>
  <si>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</si>
  <si>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</si>
  <si>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</si>
  <si>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</si>
  <si>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</si>
  <si>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</si>
  <si>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</si>
  <si>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</si>
  <si>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</si>
  <si>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</si>
  <si>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</si>
  <si>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</si>
  <si>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</si>
  <si>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</si>
  <si>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</si>
  <si>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</si>
  <si>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</si>
  <si>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</si>
  <si>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</si>
  <si>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</si>
  <si>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</si>
  <si>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</si>
  <si>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</si>
  <si>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</si>
  <si>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 ABUJA TOTAL</t>
  </si>
  <si>
    <t>KUMBOTSO</t>
  </si>
  <si>
    <t>GRAND TOTAL</t>
  </si>
  <si>
    <t>ö</t>
  </si>
  <si>
    <t>Summary of Distribution of Revenue Allocation to Local Government Councils by Federation Account Allocation Committee for the month of April, 2023 Shared in May, 2023</t>
  </si>
  <si>
    <t>Transfer of 50% to NDDC/HYPPADEC</t>
  </si>
  <si>
    <t>Net Total Ecology Fund</t>
  </si>
  <si>
    <t>Total Net Allocation</t>
  </si>
  <si>
    <t>Details of Distribution of Ecology Revenue Allocation to States by Federation Account Allocation Committee for the month of April, 2023 Shared in May, 2023</t>
  </si>
  <si>
    <t>S/N</t>
  </si>
  <si>
    <t>Details of Ecology  Distribution of Revenue Allocation to Local Government Councils by Federation Account Allocation Committee for the month of April, 2023 Shared in May, 2023</t>
  </si>
  <si>
    <t>Details of Distribution of Ecology Revenue Allocation to Individuals LGCS by Federation Account Allocation Committee for the month of  April, 2023 Shared in May , 2023</t>
  </si>
  <si>
    <t>S/NO</t>
  </si>
  <si>
    <t>STATE</t>
  </si>
  <si>
    <t>LOCAL GOVERNMENTS</t>
  </si>
  <si>
    <t>Solid Minerals Distribution</t>
  </si>
  <si>
    <t>FGN Treasury Crude</t>
  </si>
  <si>
    <t>EQUALITY</t>
  </si>
  <si>
    <t>WATER</t>
  </si>
  <si>
    <t>IHSAN</t>
  </si>
  <si>
    <t>Text88</t>
  </si>
  <si>
    <t>Text89</t>
  </si>
  <si>
    <t>Text59</t>
  </si>
  <si>
    <t>Text87</t>
  </si>
  <si>
    <t>Text84</t>
  </si>
  <si>
    <t>LGCS</t>
  </si>
  <si>
    <t>Individual LGCs</t>
  </si>
  <si>
    <t>STATESN</t>
  </si>
  <si>
    <t>36STATES</t>
  </si>
  <si>
    <t>1 MAIN DISTRIBUTION</t>
  </si>
  <si>
    <t>7 OTHER NON MIN REVENUE</t>
  </si>
  <si>
    <t>SSN</t>
  </si>
  <si>
    <t>1 STATUTORY REVENUE</t>
  </si>
  <si>
    <t>9 OTHER NON OIL REVENUE</t>
  </si>
  <si>
    <t>solid min</t>
  </si>
  <si>
    <t>10 bill other non min</t>
  </si>
  <si>
    <t>20 bill forex</t>
  </si>
  <si>
    <t>fgn treasury crude</t>
  </si>
  <si>
    <t>50 bill forex</t>
  </si>
  <si>
    <t>24 bill other non min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</si>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</sst>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N#,##0.00;&quot;-N&quot;#,##0.00"/>
    <numFmt numFmtId="165" formatCode="&quot; &quot;#,##0.00;\-&quot; &quot;#,##0.00"/>
    <numFmt numFmtId="167" formatCode="&quot;£&quot;#,##0.00;\-&quot;£&quot;#,##0.00"/>
    <numFmt numFmtId="168" formatCode="#,##0.00_ ;\-#,##0.00\ "/>
    <numFmt numFmtId="169" formatCode="_-* #,##0.00_-;\-* #,##0.00_-;_-* &quot;-&quot;??_-;_-@_-"/>
  </numFmts>
  <fonts count="31">
    <font>
      <sz val="10"/>
      <name val="Arial"/>
      <charset val="134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7"/>
      <color indexed="8"/>
      <name val="Arial"/>
      <family val="2"/>
    </font>
    <font>
      <u/>
      <sz val="8"/>
      <color indexed="8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u/>
      <sz val="16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8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color rgb="FF000000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11">
    <xf numFmtId="0" fontId="0" fillId="0" borderId="0"/>
    <xf numFmtId="43" fontId="3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26">
    <xf numFmtId="0" fontId="0" fillId="0" borderId="0" xfId="0"/>
    <xf numFmtId="0" fontId="1" fillId="2" borderId="1" xfId="2" applyFont="1" applyFill="1" applyBorder="1" applyAlignment="1">
      <alignment horizontal="center"/>
    </xf>
    <xf numFmtId="0" fontId="1" fillId="0" borderId="2" xfId="2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165" fontId="1" fillId="0" borderId="2" xfId="2" applyNumberFormat="1" applyFont="1" applyBorder="1" applyAlignment="1">
      <alignment horizontal="right" wrapText="1"/>
    </xf>
    <xf numFmtId="164" fontId="1" fillId="0" borderId="2" xfId="2" applyNumberFormat="1" applyFont="1" applyBorder="1" applyAlignment="1">
      <alignment horizontal="right" wrapText="1"/>
    </xf>
    <xf numFmtId="167" fontId="1" fillId="0" borderId="2" xfId="2" applyNumberFormat="1" applyFont="1" applyBorder="1" applyAlignment="1">
      <alignment horizontal="right" wrapText="1"/>
    </xf>
    <xf numFmtId="43" fontId="2" fillId="0" borderId="0" xfId="1" applyFont="1"/>
    <xf numFmtId="43" fontId="2" fillId="0" borderId="0" xfId="1" applyFont="1" applyAlignment="1">
      <alignment horizontal="lef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left"/>
    </xf>
    <xf numFmtId="43" fontId="4" fillId="0" borderId="0" xfId="1" applyFont="1" applyAlignment="1">
      <alignment horizontal="right"/>
    </xf>
    <xf numFmtId="43" fontId="5" fillId="0" borderId="0" xfId="1" applyFont="1"/>
    <xf numFmtId="43" fontId="6" fillId="0" borderId="0" xfId="1" applyFont="1"/>
    <xf numFmtId="43" fontId="6" fillId="0" borderId="0" xfId="1" applyFont="1" applyFill="1" applyAlignment="1">
      <alignment horizontal="left"/>
    </xf>
    <xf numFmtId="43" fontId="3" fillId="0" borderId="0" xfId="1" applyFont="1" applyFill="1" applyAlignment="1">
      <alignment horizontal="right"/>
    </xf>
    <xf numFmtId="43" fontId="3" fillId="0" borderId="0" xfId="1" applyFont="1" applyFill="1" applyAlignment="1">
      <alignment horizontal="left"/>
    </xf>
    <xf numFmtId="43" fontId="4" fillId="0" borderId="0" xfId="1" applyFont="1" applyFill="1" applyAlignment="1">
      <alignment horizontal="right"/>
    </xf>
    <xf numFmtId="0" fontId="7" fillId="2" borderId="1" xfId="8" applyFont="1" applyFill="1" applyBorder="1" applyAlignment="1">
      <alignment horizontal="center"/>
    </xf>
    <xf numFmtId="0" fontId="7" fillId="2" borderId="1" xfId="5" applyFont="1" applyFill="1" applyBorder="1" applyAlignment="1">
      <alignment horizontal="center"/>
    </xf>
    <xf numFmtId="0" fontId="7" fillId="0" borderId="2" xfId="8" applyFont="1" applyBorder="1" applyAlignment="1">
      <alignment horizontal="right" wrapText="1"/>
    </xf>
    <xf numFmtId="0" fontId="7" fillId="0" borderId="2" xfId="8" applyFont="1" applyBorder="1" applyAlignment="1">
      <alignment wrapText="1"/>
    </xf>
    <xf numFmtId="165" fontId="7" fillId="0" borderId="2" xfId="8" applyNumberFormat="1" applyFont="1" applyBorder="1" applyAlignment="1">
      <alignment horizontal="right" wrapText="1"/>
    </xf>
    <xf numFmtId="0" fontId="7" fillId="0" borderId="2" xfId="5" applyFont="1" applyBorder="1" applyAlignment="1">
      <alignment horizontal="right" wrapText="1"/>
    </xf>
    <xf numFmtId="0" fontId="7" fillId="0" borderId="2" xfId="5" applyFont="1" applyBorder="1" applyAlignment="1">
      <alignment wrapText="1"/>
    </xf>
    <xf numFmtId="0" fontId="0" fillId="0" borderId="0" xfId="0" applyAlignment="1">
      <alignment horizontal="center"/>
    </xf>
    <xf numFmtId="0" fontId="7" fillId="2" borderId="0" xfId="5" applyFont="1" applyFill="1" applyAlignment="1">
      <alignment horizontal="center"/>
    </xf>
    <xf numFmtId="165" fontId="7" fillId="0" borderId="2" xfId="5" applyNumberFormat="1" applyFont="1" applyBorder="1" applyAlignment="1">
      <alignment horizontal="right" wrapText="1"/>
    </xf>
    <xf numFmtId="165" fontId="7" fillId="0" borderId="0" xfId="5" applyNumberFormat="1" applyFont="1" applyAlignment="1">
      <alignment horizontal="right" wrapText="1"/>
    </xf>
    <xf numFmtId="0" fontId="7" fillId="2" borderId="1" xfId="9" applyFont="1" applyFill="1" applyBorder="1" applyAlignment="1">
      <alignment horizontal="center"/>
    </xf>
    <xf numFmtId="0" fontId="7" fillId="0" borderId="2" xfId="9" applyFont="1" applyBorder="1" applyAlignment="1">
      <alignment horizontal="right" wrapText="1"/>
    </xf>
    <xf numFmtId="0" fontId="7" fillId="0" borderId="2" xfId="9" applyFont="1" applyBorder="1" applyAlignment="1">
      <alignment wrapText="1"/>
    </xf>
    <xf numFmtId="165" fontId="7" fillId="0" borderId="2" xfId="9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5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3" borderId="4" xfId="4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 wrapText="1"/>
    </xf>
    <xf numFmtId="43" fontId="13" fillId="0" borderId="4" xfId="1" applyFont="1" applyBorder="1" applyAlignment="1">
      <alignment horizontal="center" wrapText="1"/>
    </xf>
    <xf numFmtId="0" fontId="14" fillId="3" borderId="4" xfId="4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4" applyFont="1" applyBorder="1" applyAlignment="1">
      <alignment horizontal="right" wrapText="1"/>
    </xf>
    <xf numFmtId="0" fontId="14" fillId="0" borderId="4" xfId="4" applyFont="1" applyBorder="1" applyAlignment="1">
      <alignment horizontal="center" wrapText="1"/>
    </xf>
    <xf numFmtId="0" fontId="14" fillId="0" borderId="4" xfId="4" applyFont="1" applyBorder="1" applyAlignment="1">
      <alignment wrapText="1"/>
    </xf>
    <xf numFmtId="165" fontId="14" fillId="0" borderId="4" xfId="4" applyNumberFormat="1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165" fontId="15" fillId="0" borderId="4" xfId="0" applyNumberFormat="1" applyFont="1" applyBorder="1"/>
    <xf numFmtId="0" fontId="15" fillId="0" borderId="4" xfId="0" applyFont="1" applyBorder="1"/>
    <xf numFmtId="165" fontId="10" fillId="0" borderId="4" xfId="0" applyNumberFormat="1" applyFont="1" applyBorder="1"/>
    <xf numFmtId="0" fontId="15" fillId="0" borderId="0" xfId="0" applyFont="1"/>
    <xf numFmtId="0" fontId="10" fillId="3" borderId="4" xfId="3" applyFont="1" applyFill="1" applyBorder="1" applyAlignment="1">
      <alignment horizontal="center"/>
    </xf>
    <xf numFmtId="0" fontId="14" fillId="0" borderId="4" xfId="3" applyFont="1" applyBorder="1" applyAlignment="1">
      <alignment horizontal="right" wrapText="1"/>
    </xf>
    <xf numFmtId="0" fontId="14" fillId="0" borderId="4" xfId="3" applyFont="1" applyBorder="1" applyAlignment="1">
      <alignment wrapText="1"/>
    </xf>
    <xf numFmtId="43" fontId="14" fillId="0" borderId="4" xfId="1" applyFont="1" applyBorder="1" applyAlignment="1">
      <alignment wrapText="1"/>
    </xf>
    <xf numFmtId="43" fontId="10" fillId="0" borderId="4" xfId="0" applyNumberFormat="1" applyFont="1" applyBorder="1"/>
    <xf numFmtId="0" fontId="12" fillId="3" borderId="4" xfId="7" applyFont="1" applyFill="1" applyBorder="1" applyAlignment="1">
      <alignment horizontal="center" wrapText="1"/>
    </xf>
    <xf numFmtId="168" fontId="15" fillId="0" borderId="4" xfId="0" applyNumberFormat="1" applyFont="1" applyBorder="1"/>
    <xf numFmtId="169" fontId="15" fillId="0" borderId="0" xfId="0" applyNumberFormat="1" applyFont="1"/>
    <xf numFmtId="43" fontId="10" fillId="0" borderId="4" xfId="1" applyFont="1" applyBorder="1" applyAlignment="1">
      <alignment horizontal="center" wrapText="1"/>
    </xf>
    <xf numFmtId="0" fontId="13" fillId="0" borderId="9" xfId="0" applyFont="1" applyBorder="1" applyAlignment="1">
      <alignment wrapText="1"/>
    </xf>
    <xf numFmtId="43" fontId="10" fillId="0" borderId="9" xfId="1" applyFont="1" applyBorder="1" applyAlignment="1">
      <alignment horizontal="center" wrapText="1"/>
    </xf>
    <xf numFmtId="0" fontId="14" fillId="3" borderId="4" xfId="6" applyFont="1" applyFill="1" applyBorder="1" applyAlignment="1">
      <alignment horizontal="center"/>
    </xf>
    <xf numFmtId="0" fontId="14" fillId="0" borderId="4" xfId="6" applyFont="1" applyBorder="1" applyAlignment="1">
      <alignment horizontal="right" wrapText="1"/>
    </xf>
    <xf numFmtId="0" fontId="14" fillId="0" borderId="4" xfId="6" applyFont="1" applyBorder="1" applyAlignment="1">
      <alignment wrapText="1"/>
    </xf>
    <xf numFmtId="165" fontId="14" fillId="0" borderId="4" xfId="6" applyNumberFormat="1" applyFont="1" applyBorder="1" applyAlignment="1">
      <alignment horizontal="right" wrapText="1"/>
    </xf>
    <xf numFmtId="0" fontId="13" fillId="3" borderId="4" xfId="3" applyFont="1" applyFill="1" applyBorder="1" applyAlignment="1">
      <alignment horizontal="center"/>
    </xf>
    <xf numFmtId="43" fontId="13" fillId="0" borderId="4" xfId="1" applyFont="1" applyBorder="1" applyAlignment="1">
      <alignment horizontal="center"/>
    </xf>
    <xf numFmtId="0" fontId="12" fillId="3" borderId="6" xfId="7" applyFont="1" applyFill="1" applyBorder="1" applyAlignment="1">
      <alignment horizontal="center" wrapText="1"/>
    </xf>
    <xf numFmtId="165" fontId="14" fillId="0" borderId="4" xfId="3" applyNumberFormat="1" applyFont="1" applyBorder="1" applyAlignment="1">
      <alignment horizontal="right" wrapText="1"/>
    </xf>
    <xf numFmtId="43" fontId="15" fillId="0" borderId="0" xfId="0" applyNumberFormat="1" applyFont="1"/>
    <xf numFmtId="0" fontId="5" fillId="0" borderId="0" xfId="0" applyFont="1" applyAlignment="1">
      <alignment vertical="center"/>
    </xf>
    <xf numFmtId="0" fontId="18" fillId="0" borderId="4" xfId="0" applyFont="1" applyBorder="1"/>
    <xf numFmtId="0" fontId="18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43" fontId="5" fillId="0" borderId="4" xfId="1" applyFont="1" applyBorder="1"/>
    <xf numFmtId="43" fontId="18" fillId="0" borderId="4" xfId="1" applyFont="1" applyBorder="1"/>
    <xf numFmtId="0" fontId="5" fillId="0" borderId="9" xfId="0" applyFont="1" applyBorder="1"/>
    <xf numFmtId="0" fontId="5" fillId="0" borderId="11" xfId="0" applyFont="1" applyBorder="1"/>
    <xf numFmtId="43" fontId="18" fillId="0" borderId="4" xfId="1" applyFont="1" applyBorder="1" applyAlignment="1">
      <alignment horizontal="center" wrapText="1"/>
    </xf>
    <xf numFmtId="0" fontId="19" fillId="3" borderId="4" xfId="7" applyFont="1" applyFill="1" applyBorder="1" applyAlignment="1">
      <alignment horizontal="center" wrapText="1"/>
    </xf>
    <xf numFmtId="0" fontId="18" fillId="0" borderId="9" xfId="0" applyFont="1" applyBorder="1" applyAlignment="1">
      <alignment wrapText="1"/>
    </xf>
    <xf numFmtId="0" fontId="18" fillId="0" borderId="9" xfId="0" applyFont="1" applyBorder="1" applyAlignment="1">
      <alignment horizontal="center" wrapText="1"/>
    </xf>
    <xf numFmtId="0" fontId="5" fillId="4" borderId="0" xfId="0" applyFont="1" applyFill="1"/>
    <xf numFmtId="43" fontId="18" fillId="0" borderId="4" xfId="0" applyNumberFormat="1" applyFont="1" applyBorder="1"/>
    <xf numFmtId="1" fontId="5" fillId="0" borderId="4" xfId="0" applyNumberFormat="1" applyFont="1" applyBorder="1"/>
    <xf numFmtId="0" fontId="18" fillId="0" borderId="11" xfId="0" applyFont="1" applyBorder="1" applyAlignment="1">
      <alignment vertical="center"/>
    </xf>
    <xf numFmtId="165" fontId="20" fillId="0" borderId="4" xfId="10" applyNumberFormat="1" applyFont="1" applyBorder="1" applyAlignment="1">
      <alignment horizontal="right" wrapText="1"/>
    </xf>
    <xf numFmtId="43" fontId="5" fillId="0" borderId="4" xfId="0" applyNumberFormat="1" applyFont="1" applyBorder="1"/>
    <xf numFmtId="43" fontId="5" fillId="0" borderId="4" xfId="1" applyFont="1" applyBorder="1" applyAlignment="1">
      <alignment wrapText="1"/>
    </xf>
    <xf numFmtId="0" fontId="5" fillId="5" borderId="4" xfId="0" applyFont="1" applyFill="1" applyBorder="1"/>
    <xf numFmtId="43" fontId="5" fillId="5" borderId="4" xfId="0" applyNumberFormat="1" applyFont="1" applyFill="1" applyBorder="1"/>
    <xf numFmtId="0" fontId="18" fillId="4" borderId="0" xfId="0" applyFont="1" applyFill="1"/>
    <xf numFmtId="43" fontId="18" fillId="0" borderId="9" xfId="1" applyFont="1" applyBorder="1"/>
    <xf numFmtId="43" fontId="18" fillId="0" borderId="12" xfId="1" applyFont="1" applyBorder="1"/>
    <xf numFmtId="43" fontId="5" fillId="0" borderId="0" xfId="0" applyNumberFormat="1" applyFont="1"/>
    <xf numFmtId="43" fontId="5" fillId="5" borderId="0" xfId="0" applyNumberFormat="1" applyFont="1" applyFill="1"/>
    <xf numFmtId="43" fontId="18" fillId="0" borderId="16" xfId="0" applyNumberFormat="1" applyFont="1" applyBorder="1"/>
    <xf numFmtId="43" fontId="5" fillId="0" borderId="11" xfId="0" applyNumberFormat="1" applyFont="1" applyBorder="1"/>
    <xf numFmtId="169" fontId="5" fillId="0" borderId="0" xfId="0" applyNumberFormat="1" applyFont="1"/>
    <xf numFmtId="0" fontId="23" fillId="0" borderId="0" xfId="0" applyFont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2" fillId="0" borderId="4" xfId="0" applyFont="1" applyBorder="1"/>
    <xf numFmtId="39" fontId="2" fillId="0" borderId="4" xfId="0" applyNumberFormat="1" applyFont="1" applyBorder="1"/>
    <xf numFmtId="37" fontId="2" fillId="0" borderId="4" xfId="0" applyNumberFormat="1" applyFont="1" applyBorder="1" applyAlignment="1">
      <alignment horizontal="center"/>
    </xf>
    <xf numFmtId="43" fontId="2" fillId="0" borderId="4" xfId="1" applyFont="1" applyBorder="1"/>
    <xf numFmtId="43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43" fontId="13" fillId="0" borderId="10" xfId="1" applyFont="1" applyBorder="1"/>
    <xf numFmtId="43" fontId="13" fillId="0" borderId="12" xfId="1" applyFont="1" applyBorder="1"/>
    <xf numFmtId="0" fontId="5" fillId="5" borderId="0" xfId="0" applyFont="1" applyFill="1" applyAlignment="1">
      <alignment horizontal="right"/>
    </xf>
    <xf numFmtId="0" fontId="5" fillId="5" borderId="0" xfId="0" applyFont="1" applyFill="1"/>
    <xf numFmtId="169" fontId="5" fillId="5" borderId="0" xfId="0" applyNumberFormat="1" applyFont="1" applyFill="1"/>
    <xf numFmtId="0" fontId="18" fillId="0" borderId="0" xfId="0" applyFont="1"/>
    <xf numFmtId="0" fontId="24" fillId="0" borderId="0" xfId="0" applyFont="1"/>
    <xf numFmtId="43" fontId="2" fillId="0" borderId="6" xfId="1" applyFont="1" applyBorder="1"/>
    <xf numFmtId="4" fontId="25" fillId="0" borderId="4" xfId="0" applyNumberFormat="1" applyFont="1" applyBorder="1" applyAlignment="1">
      <alignment vertical="center" wrapText="1"/>
    </xf>
    <xf numFmtId="43" fontId="2" fillId="0" borderId="8" xfId="1" applyFont="1" applyBorder="1"/>
    <xf numFmtId="4" fontId="25" fillId="0" borderId="17" xfId="0" applyNumberFormat="1" applyFont="1" applyBorder="1" applyAlignment="1">
      <alignment vertical="center" wrapText="1"/>
    </xf>
    <xf numFmtId="43" fontId="18" fillId="5" borderId="10" xfId="1" applyFont="1" applyFill="1" applyBorder="1"/>
    <xf numFmtId="43" fontId="18" fillId="5" borderId="0" xfId="1" applyFont="1" applyFill="1" applyBorder="1"/>
    <xf numFmtId="43" fontId="13" fillId="0" borderId="8" xfId="0" applyNumberFormat="1" applyFont="1" applyBorder="1"/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23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wrapText="1"/>
    </xf>
    <xf numFmtId="0" fontId="24" fillId="0" borderId="4" xfId="0" applyFont="1" applyBorder="1"/>
    <xf numFmtId="43" fontId="23" fillId="0" borderId="4" xfId="1" applyFont="1" applyBorder="1" applyAlignment="1"/>
    <xf numFmtId="43" fontId="23" fillId="0" borderId="6" xfId="1" applyFont="1" applyBorder="1" applyAlignment="1"/>
    <xf numFmtId="0" fontId="24" fillId="0" borderId="4" xfId="0" applyFont="1" applyBorder="1" applyAlignment="1">
      <alignment wrapText="1"/>
    </xf>
    <xf numFmtId="43" fontId="23" fillId="0" borderId="4" xfId="1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43" fontId="23" fillId="0" borderId="0" xfId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0" fontId="26" fillId="0" borderId="4" xfId="0" applyFont="1" applyBorder="1" applyAlignment="1">
      <alignment horizontal="center" wrapText="1"/>
    </xf>
    <xf numFmtId="43" fontId="24" fillId="0" borderId="11" xfId="1" applyFont="1" applyBorder="1"/>
    <xf numFmtId="43" fontId="24" fillId="0" borderId="4" xfId="1" applyFont="1" applyBorder="1"/>
    <xf numFmtId="0" fontId="23" fillId="0" borderId="6" xfId="0" applyFont="1" applyBorder="1" applyAlignment="1">
      <alignment horizontal="center"/>
    </xf>
    <xf numFmtId="43" fontId="23" fillId="0" borderId="18" xfId="1" applyFont="1" applyBorder="1"/>
    <xf numFmtId="43" fontId="23" fillId="0" borderId="4" xfId="1" applyFont="1" applyBorder="1"/>
    <xf numFmtId="43" fontId="24" fillId="0" borderId="0" xfId="0" applyNumberFormat="1" applyFont="1"/>
    <xf numFmtId="0" fontId="24" fillId="5" borderId="0" xfId="0" applyFont="1" applyFill="1"/>
    <xf numFmtId="169" fontId="24" fillId="0" borderId="0" xfId="0" applyNumberFormat="1" applyFont="1"/>
    <xf numFmtId="0" fontId="23" fillId="0" borderId="0" xfId="0" applyFont="1"/>
    <xf numFmtId="43" fontId="23" fillId="0" borderId="0" xfId="1" applyFont="1"/>
    <xf numFmtId="43" fontId="24" fillId="0" borderId="0" xfId="1" applyFont="1"/>
    <xf numFmtId="0" fontId="26" fillId="0" borderId="0" xfId="0" applyFont="1" applyAlignment="1">
      <alignment horizontal="center"/>
    </xf>
    <xf numFmtId="0" fontId="23" fillId="0" borderId="6" xfId="0" applyFont="1" applyBorder="1" applyAlignment="1">
      <alignment horizontal="center" wrapText="1"/>
    </xf>
    <xf numFmtId="43" fontId="24" fillId="0" borderId="6" xfId="1" applyFont="1" applyBorder="1"/>
    <xf numFmtId="43" fontId="23" fillId="0" borderId="6" xfId="1" applyFont="1" applyBorder="1"/>
    <xf numFmtId="43" fontId="23" fillId="0" borderId="0" xfId="1" applyFont="1" applyBorder="1"/>
    <xf numFmtId="43" fontId="24" fillId="0" borderId="0" xfId="1" applyFont="1" applyBorder="1"/>
    <xf numFmtId="0" fontId="0" fillId="6" borderId="0" xfId="0" applyFill="1" applyProtection="1">
      <protection locked="0"/>
    </xf>
    <xf numFmtId="17" fontId="28" fillId="6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6" fillId="0" borderId="4" xfId="0" quotePrefix="1" applyFont="1" applyBorder="1" applyAlignment="1">
      <alignment horizontal="center"/>
    </xf>
    <xf numFmtId="0" fontId="26" fillId="0" borderId="6" xfId="0" quotePrefix="1" applyFont="1" applyBorder="1" applyAlignment="1">
      <alignment horizontal="center"/>
    </xf>
    <xf numFmtId="0" fontId="13" fillId="0" borderId="4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39" fontId="2" fillId="0" borderId="6" xfId="0" applyNumberFormat="1" applyFont="1" applyBorder="1"/>
    <xf numFmtId="43" fontId="13" fillId="0" borderId="4" xfId="1" applyFont="1" applyBorder="1"/>
    <xf numFmtId="43" fontId="2" fillId="0" borderId="10" xfId="1" applyFont="1" applyBorder="1"/>
  </cellXfs>
  <cellStyles count="11">
    <cellStyle name="Comma" xfId="1" builtinId="3"/>
    <cellStyle name="Normal" xfId="0" builtinId="0"/>
    <cellStyle name="Normal_ecology lgcs jan 23" xfId="5" xr:uid="{00000000-0005-0000-0000-00002A000000}"/>
    <cellStyle name="Normal_ecology to states" xfId="8" xr:uid="{00000000-0005-0000-0000-000038000000}"/>
    <cellStyle name="Normal_Ecology to states and LGCs" xfId="9" xr:uid="{00000000-0005-0000-0000-000039000000}"/>
    <cellStyle name="Normal_lgc eco dec 21" xfId="3" xr:uid="{00000000-0005-0000-0000-00001E000000}"/>
    <cellStyle name="Normal_LGCs_1" xfId="10" xr:uid="{00000000-0005-0000-0000-00003C000000}"/>
    <cellStyle name="Normal_Sheet1" xfId="2" xr:uid="{00000000-0005-0000-0000-000008000000}"/>
    <cellStyle name="Normal_Sheet12" xfId="4" xr:uid="{00000000-0005-0000-0000-000026000000}"/>
    <cellStyle name="Normal_states eco dec 21" xfId="6" xr:uid="{00000000-0005-0000-0000-00002D000000}"/>
    <cellStyle name="Normal_TOTALDATA_1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8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62" t="e">
        <f>IF(G5=1,F5-1,F5)</f>
        <v>#REF!</v>
      </c>
      <c r="C5" s="16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63" t="e">
        <f>LOOKUP(C5,A8:B19)</f>
        <v>#REF!</v>
      </c>
      <c r="F6" s="163" t="e">
        <f>IF(G5=1,LOOKUP(G5,E8:F19),LOOKUP(G5,A8:B19))</f>
        <v>#REF!</v>
      </c>
    </row>
    <row r="8" spans="1:8">
      <c r="A8">
        <v>1</v>
      </c>
      <c r="B8" s="164" t="e">
        <f>D8&amp;"-"&amp;RIGHT(B$5,2)</f>
        <v>#REF!</v>
      </c>
      <c r="D8" s="165" t="s">
        <v>5</v>
      </c>
      <c r="E8">
        <v>1</v>
      </c>
      <c r="F8" s="164" t="e">
        <f>D8&amp;"-"&amp;RIGHT(F$5,2)</f>
        <v>#REF!</v>
      </c>
    </row>
    <row r="9" spans="1:8">
      <c r="A9">
        <v>2</v>
      </c>
      <c r="B9" s="164" t="e">
        <f t="shared" ref="B9:B19" si="0">D9&amp;"-"&amp;RIGHT(B$5,2)</f>
        <v>#REF!</v>
      </c>
      <c r="D9" s="165" t="s">
        <v>6</v>
      </c>
      <c r="E9">
        <v>2</v>
      </c>
      <c r="F9" s="164" t="e">
        <f t="shared" ref="F9:F19" si="1">D9&amp;"-"&amp;RIGHT(F$5,2)</f>
        <v>#REF!</v>
      </c>
    </row>
    <row r="10" spans="1:8">
      <c r="A10">
        <v>3</v>
      </c>
      <c r="B10" s="164" t="e">
        <f t="shared" si="0"/>
        <v>#REF!</v>
      </c>
      <c r="D10" s="165" t="s">
        <v>7</v>
      </c>
      <c r="E10">
        <v>3</v>
      </c>
      <c r="F10" s="164" t="e">
        <f t="shared" si="1"/>
        <v>#REF!</v>
      </c>
    </row>
    <row r="11" spans="1:8">
      <c r="A11">
        <v>4</v>
      </c>
      <c r="B11" s="164" t="e">
        <f t="shared" si="0"/>
        <v>#REF!</v>
      </c>
      <c r="D11" s="165" t="s">
        <v>8</v>
      </c>
      <c r="E11">
        <v>4</v>
      </c>
      <c r="F11" s="164" t="e">
        <f t="shared" si="1"/>
        <v>#REF!</v>
      </c>
    </row>
    <row r="12" spans="1:8">
      <c r="A12">
        <v>5</v>
      </c>
      <c r="B12" s="164" t="e">
        <f t="shared" si="0"/>
        <v>#REF!</v>
      </c>
      <c r="D12" s="165" t="s">
        <v>9</v>
      </c>
      <c r="E12">
        <v>5</v>
      </c>
      <c r="F12" s="164" t="e">
        <f t="shared" si="1"/>
        <v>#REF!</v>
      </c>
    </row>
    <row r="13" spans="1:8">
      <c r="A13">
        <v>6</v>
      </c>
      <c r="B13" s="164" t="e">
        <f t="shared" si="0"/>
        <v>#REF!</v>
      </c>
      <c r="D13" s="165" t="s">
        <v>10</v>
      </c>
      <c r="E13">
        <v>6</v>
      </c>
      <c r="F13" s="164" t="e">
        <f t="shared" si="1"/>
        <v>#REF!</v>
      </c>
    </row>
    <row r="14" spans="1:8">
      <c r="A14">
        <v>7</v>
      </c>
      <c r="B14" s="164" t="e">
        <f t="shared" si="0"/>
        <v>#REF!</v>
      </c>
      <c r="D14" s="165" t="s">
        <v>11</v>
      </c>
      <c r="E14">
        <v>7</v>
      </c>
      <c r="F14" s="164" t="e">
        <f t="shared" si="1"/>
        <v>#REF!</v>
      </c>
    </row>
    <row r="15" spans="1:8">
      <c r="A15">
        <v>8</v>
      </c>
      <c r="B15" s="164" t="e">
        <f t="shared" si="0"/>
        <v>#REF!</v>
      </c>
      <c r="D15" s="165" t="s">
        <v>12</v>
      </c>
      <c r="E15">
        <v>8</v>
      </c>
      <c r="F15" s="164" t="e">
        <f t="shared" si="1"/>
        <v>#REF!</v>
      </c>
    </row>
    <row r="16" spans="1:8">
      <c r="A16">
        <v>9</v>
      </c>
      <c r="B16" s="164" t="e">
        <f t="shared" si="0"/>
        <v>#REF!</v>
      </c>
      <c r="D16" s="165" t="s">
        <v>13</v>
      </c>
      <c r="E16">
        <v>9</v>
      </c>
      <c r="F16" s="164" t="e">
        <f t="shared" si="1"/>
        <v>#REF!</v>
      </c>
    </row>
    <row r="17" spans="1:6">
      <c r="A17">
        <v>10</v>
      </c>
      <c r="B17" s="164" t="e">
        <f t="shared" si="0"/>
        <v>#REF!</v>
      </c>
      <c r="D17" s="165" t="s">
        <v>14</v>
      </c>
      <c r="E17">
        <v>10</v>
      </c>
      <c r="F17" s="164" t="e">
        <f t="shared" si="1"/>
        <v>#REF!</v>
      </c>
    </row>
    <row r="18" spans="1:6">
      <c r="A18">
        <v>11</v>
      </c>
      <c r="B18" s="164" t="e">
        <f t="shared" si="0"/>
        <v>#REF!</v>
      </c>
      <c r="D18" s="165" t="s">
        <v>15</v>
      </c>
      <c r="E18">
        <v>11</v>
      </c>
      <c r="F18" s="164" t="e">
        <f t="shared" si="1"/>
        <v>#REF!</v>
      </c>
    </row>
    <row r="19" spans="1:6">
      <c r="A19">
        <v>12</v>
      </c>
      <c r="B19" s="164" t="e">
        <f t="shared" si="0"/>
        <v>#REF!</v>
      </c>
      <c r="D19" s="165" t="s">
        <v>16</v>
      </c>
      <c r="E19">
        <v>12</v>
      </c>
      <c r="F19" s="164" t="e">
        <f t="shared" si="1"/>
        <v>#REF!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40"/>
  <sheetViews>
    <sheetView workbookViewId="0">
      <selection activeCell="F1" sqref="F1"/>
    </sheetView>
  </sheetViews>
  <sheetFormatPr defaultColWidth="13.6640625" defaultRowHeight="13.2"/>
  <cols>
    <col min="3" max="4" width="20.6640625" customWidth="1"/>
    <col min="5" max="5" width="17.5546875" customWidth="1"/>
    <col min="6" max="7" width="20.6640625" customWidth="1"/>
    <col min="8" max="9" width="17.5546875" customWidth="1"/>
    <col min="10" max="10" width="14" customWidth="1"/>
  </cols>
  <sheetData>
    <row r="2" spans="1:10">
      <c r="A2" s="33" t="s">
        <v>956</v>
      </c>
      <c r="B2" s="33" t="s">
        <v>957</v>
      </c>
      <c r="C2" s="33" t="s">
        <v>961</v>
      </c>
      <c r="D2" s="33" t="s">
        <v>962</v>
      </c>
      <c r="E2" s="33" t="s">
        <v>963</v>
      </c>
      <c r="F2" s="33" t="s">
        <v>964</v>
      </c>
      <c r="G2" s="33" t="s">
        <v>965</v>
      </c>
      <c r="H2" s="33" t="s">
        <v>966</v>
      </c>
      <c r="I2" s="33" t="s">
        <v>967</v>
      </c>
      <c r="J2" s="33" t="s">
        <v>968</v>
      </c>
    </row>
    <row r="3" spans="1:10" ht="15.6">
      <c r="A3" s="34">
        <v>1</v>
      </c>
      <c r="B3" s="10" t="s">
        <v>92</v>
      </c>
      <c r="C3" s="9">
        <v>652890223.60000002</v>
      </c>
      <c r="D3" s="9">
        <v>635297373.25999999</v>
      </c>
      <c r="E3" s="9">
        <v>17592850.34</v>
      </c>
      <c r="F3" s="9">
        <v>423095474.39999998</v>
      </c>
      <c r="G3" s="9">
        <v>410772305.25</v>
      </c>
      <c r="H3" s="9">
        <v>12323169.16</v>
      </c>
      <c r="I3" s="9">
        <v>29916019.489999998</v>
      </c>
      <c r="J3" s="9">
        <v>1</v>
      </c>
    </row>
    <row r="4" spans="1:10" ht="15.6">
      <c r="A4" s="34">
        <v>2</v>
      </c>
      <c r="B4" s="10" t="s">
        <v>93</v>
      </c>
      <c r="C4" s="9">
        <v>694562922.74000001</v>
      </c>
      <c r="D4" s="9">
        <v>675847155.36000001</v>
      </c>
      <c r="E4" s="9">
        <v>18715767.379999999</v>
      </c>
      <c r="F4" s="9">
        <v>533674216.87</v>
      </c>
      <c r="G4" s="9">
        <v>518130307.63999999</v>
      </c>
      <c r="H4" s="9">
        <v>15543909.23</v>
      </c>
      <c r="I4" s="9">
        <v>34259676.609999999</v>
      </c>
      <c r="J4" s="9">
        <v>2</v>
      </c>
    </row>
    <row r="5" spans="1:10" ht="15.6">
      <c r="A5" s="34">
        <v>3</v>
      </c>
      <c r="B5" s="10" t="s">
        <v>94</v>
      </c>
      <c r="C5" s="9">
        <v>701017441.39999998</v>
      </c>
      <c r="D5" s="9">
        <v>682127749.87</v>
      </c>
      <c r="E5" s="9">
        <v>18889691.530000001</v>
      </c>
      <c r="F5" s="9">
        <v>710822696.70000005</v>
      </c>
      <c r="G5" s="9">
        <v>690119123.00999999</v>
      </c>
      <c r="H5" s="9">
        <v>20703573.690000001</v>
      </c>
      <c r="I5" s="9">
        <v>39593265.229999997</v>
      </c>
      <c r="J5" s="9">
        <v>3</v>
      </c>
    </row>
    <row r="6" spans="1:10" ht="15.6">
      <c r="A6" s="34">
        <v>4</v>
      </c>
      <c r="B6" s="10" t="s">
        <v>95</v>
      </c>
      <c r="C6" s="9">
        <v>693261740.88</v>
      </c>
      <c r="D6" s="9">
        <v>674581035.28999996</v>
      </c>
      <c r="E6" s="9">
        <v>18680705.59</v>
      </c>
      <c r="F6" s="9">
        <v>536558248.92000002</v>
      </c>
      <c r="G6" s="9">
        <v>520930338.75</v>
      </c>
      <c r="H6" s="9">
        <v>15627910.16</v>
      </c>
      <c r="I6" s="9">
        <v>34308615.759999998</v>
      </c>
      <c r="J6" s="9">
        <v>4</v>
      </c>
    </row>
    <row r="7" spans="1:10" ht="15.6">
      <c r="A7" s="34">
        <v>5</v>
      </c>
      <c r="B7" s="10" t="s">
        <v>96</v>
      </c>
      <c r="C7" s="9">
        <v>834017101.26999998</v>
      </c>
      <c r="D7" s="9">
        <v>811543586.57000005</v>
      </c>
      <c r="E7" s="9">
        <v>22473514.699999999</v>
      </c>
      <c r="F7" s="9">
        <v>609099790.71000004</v>
      </c>
      <c r="G7" s="9">
        <v>591359020.10000002</v>
      </c>
      <c r="H7" s="9">
        <v>17740770.600000001</v>
      </c>
      <c r="I7" s="9">
        <v>40214285.310000002</v>
      </c>
      <c r="J7" s="9">
        <v>5</v>
      </c>
    </row>
    <row r="8" spans="1:10" ht="15.6">
      <c r="A8" s="34">
        <v>6</v>
      </c>
      <c r="B8" s="10" t="s">
        <v>97</v>
      </c>
      <c r="C8" s="9">
        <v>616935600.38</v>
      </c>
      <c r="D8" s="9">
        <v>600311587.20000005</v>
      </c>
      <c r="E8" s="9">
        <v>16624013.18</v>
      </c>
      <c r="F8" s="9">
        <v>247925909.90000001</v>
      </c>
      <c r="G8" s="9">
        <v>240704766.88999999</v>
      </c>
      <c r="H8" s="9">
        <v>7221143.0099999998</v>
      </c>
      <c r="I8" s="9">
        <v>23845156.190000001</v>
      </c>
      <c r="J8" s="9">
        <v>6</v>
      </c>
    </row>
    <row r="9" spans="1:10" ht="15.6">
      <c r="A9" s="34">
        <v>7</v>
      </c>
      <c r="B9" s="10" t="s">
        <v>98</v>
      </c>
      <c r="C9" s="9">
        <v>781944946.66999996</v>
      </c>
      <c r="D9" s="9">
        <v>760874573.86000001</v>
      </c>
      <c r="E9" s="9">
        <v>21070372.809999999</v>
      </c>
      <c r="F9" s="9">
        <v>662794841.88999999</v>
      </c>
      <c r="G9" s="9">
        <v>643490137.75999999</v>
      </c>
      <c r="H9" s="9">
        <v>19304704.129999999</v>
      </c>
      <c r="I9" s="9">
        <v>40375076.950000003</v>
      </c>
      <c r="J9" s="9">
        <v>7</v>
      </c>
    </row>
    <row r="10" spans="1:10" ht="15.6">
      <c r="A10" s="34">
        <v>8</v>
      </c>
      <c r="B10" s="10" t="s">
        <v>99</v>
      </c>
      <c r="C10" s="9">
        <v>866282937.24000001</v>
      </c>
      <c r="D10" s="9">
        <v>842939983.84000003</v>
      </c>
      <c r="E10" s="9">
        <v>23342953.399999999</v>
      </c>
      <c r="F10" s="9">
        <v>719596574.51999998</v>
      </c>
      <c r="G10" s="9">
        <v>698637450.99000001</v>
      </c>
      <c r="H10" s="9">
        <v>20959123.530000001</v>
      </c>
      <c r="I10" s="9">
        <v>44302076.93</v>
      </c>
      <c r="J10" s="9">
        <v>8</v>
      </c>
    </row>
    <row r="11" spans="1:10" ht="15.6">
      <c r="A11" s="34">
        <v>9</v>
      </c>
      <c r="B11" s="10" t="s">
        <v>100</v>
      </c>
      <c r="C11" s="9">
        <v>701136993.87</v>
      </c>
      <c r="D11" s="9">
        <v>682244080.86000001</v>
      </c>
      <c r="E11" s="9">
        <v>18892913.010000002</v>
      </c>
      <c r="F11" s="9">
        <v>463901247.25</v>
      </c>
      <c r="G11" s="9">
        <v>450389560.43000001</v>
      </c>
      <c r="H11" s="9">
        <v>13511686.810000001</v>
      </c>
      <c r="I11" s="9">
        <v>32404599.82</v>
      </c>
      <c r="J11" s="9">
        <v>9</v>
      </c>
    </row>
    <row r="12" spans="1:10" ht="15.6">
      <c r="A12" s="34">
        <v>10</v>
      </c>
      <c r="B12" s="10" t="s">
        <v>101</v>
      </c>
      <c r="C12" s="9">
        <v>707952725.14999998</v>
      </c>
      <c r="D12" s="9">
        <v>688876154.71000004</v>
      </c>
      <c r="E12" s="9">
        <v>19076570.440000001</v>
      </c>
      <c r="F12" s="9">
        <v>594422914.72000003</v>
      </c>
      <c r="G12" s="9">
        <v>577109625.94000006</v>
      </c>
      <c r="H12" s="9">
        <v>17313288.780000001</v>
      </c>
      <c r="I12" s="9">
        <v>36389859.219999999</v>
      </c>
      <c r="J12" s="9">
        <v>10</v>
      </c>
    </row>
    <row r="13" spans="1:10" ht="15.6">
      <c r="A13" s="34">
        <v>11</v>
      </c>
      <c r="B13" s="10" t="s">
        <v>102</v>
      </c>
      <c r="C13" s="9">
        <v>623785485.65999997</v>
      </c>
      <c r="D13" s="9">
        <v>606976894.73000002</v>
      </c>
      <c r="E13" s="9">
        <v>16808590.93</v>
      </c>
      <c r="F13" s="9">
        <v>343164245.5</v>
      </c>
      <c r="G13" s="9">
        <v>333169170.38999999</v>
      </c>
      <c r="H13" s="9">
        <v>9995075.1099999994</v>
      </c>
      <c r="I13" s="9">
        <v>26803666.039999999</v>
      </c>
      <c r="J13" s="9">
        <v>11</v>
      </c>
    </row>
    <row r="14" spans="1:10" ht="15.6">
      <c r="A14" s="34">
        <v>12</v>
      </c>
      <c r="B14" s="10" t="s">
        <v>103</v>
      </c>
      <c r="C14" s="9">
        <v>651955806.25</v>
      </c>
      <c r="D14" s="9">
        <v>634388134.82000005</v>
      </c>
      <c r="E14" s="9">
        <v>17567671.43</v>
      </c>
      <c r="F14" s="9">
        <v>454813985.38</v>
      </c>
      <c r="G14" s="9">
        <v>441566976.08999997</v>
      </c>
      <c r="H14" s="9">
        <v>13247009.279999999</v>
      </c>
      <c r="I14" s="9">
        <v>30814680.710000001</v>
      </c>
      <c r="J14" s="9">
        <v>12</v>
      </c>
    </row>
    <row r="15" spans="1:10" ht="15.6">
      <c r="A15" s="34">
        <v>13</v>
      </c>
      <c r="B15" s="10" t="s">
        <v>104</v>
      </c>
      <c r="C15" s="9">
        <v>623433487.14999998</v>
      </c>
      <c r="D15" s="9">
        <v>606634381.21000004</v>
      </c>
      <c r="E15" s="9">
        <v>16799105.940000001</v>
      </c>
      <c r="F15" s="9">
        <v>361138797.92000002</v>
      </c>
      <c r="G15" s="9">
        <v>350620192.16000003</v>
      </c>
      <c r="H15" s="9">
        <v>10518605.76</v>
      </c>
      <c r="I15" s="9">
        <v>27317711.710000001</v>
      </c>
      <c r="J15" s="9">
        <v>13</v>
      </c>
    </row>
    <row r="16" spans="1:10" ht="15.6">
      <c r="A16" s="34">
        <v>14</v>
      </c>
      <c r="B16" s="10" t="s">
        <v>105</v>
      </c>
      <c r="C16" s="9">
        <v>701197506.73000002</v>
      </c>
      <c r="D16" s="9">
        <v>682302963.13999999</v>
      </c>
      <c r="E16" s="9">
        <v>18894543.59</v>
      </c>
      <c r="F16" s="9">
        <v>462097770.86000001</v>
      </c>
      <c r="G16" s="9">
        <v>448638612.49000001</v>
      </c>
      <c r="H16" s="9">
        <v>13459158.369999999</v>
      </c>
      <c r="I16" s="9">
        <v>32353701.969999999</v>
      </c>
      <c r="J16" s="9">
        <v>14</v>
      </c>
    </row>
    <row r="17" spans="1:10" ht="15.6">
      <c r="A17" s="34">
        <v>15</v>
      </c>
      <c r="B17" s="10" t="s">
        <v>106</v>
      </c>
      <c r="C17" s="9">
        <v>656748474.67999995</v>
      </c>
      <c r="D17" s="9">
        <v>639051659.49000001</v>
      </c>
      <c r="E17" s="9">
        <v>17696815.190000001</v>
      </c>
      <c r="F17" s="9">
        <v>316629715.33999997</v>
      </c>
      <c r="G17" s="9">
        <v>307407490.62</v>
      </c>
      <c r="H17" s="9">
        <v>9222224.7200000007</v>
      </c>
      <c r="I17" s="9">
        <v>26919039.899999999</v>
      </c>
      <c r="J17" s="9">
        <v>15</v>
      </c>
    </row>
    <row r="18" spans="1:10" ht="15.6">
      <c r="A18" s="34">
        <v>16</v>
      </c>
      <c r="B18" s="10" t="s">
        <v>107</v>
      </c>
      <c r="C18" s="9">
        <v>724934985.34000003</v>
      </c>
      <c r="D18" s="9">
        <v>705400809.09000003</v>
      </c>
      <c r="E18" s="9">
        <v>19534176.25</v>
      </c>
      <c r="F18" s="9">
        <v>619313805.75</v>
      </c>
      <c r="G18" s="9">
        <v>601275539.55999994</v>
      </c>
      <c r="H18" s="9">
        <v>18038266.190000001</v>
      </c>
      <c r="I18" s="9">
        <v>37572442.439999998</v>
      </c>
      <c r="J18" s="9">
        <v>16</v>
      </c>
    </row>
    <row r="19" spans="1:10" ht="15.6">
      <c r="A19" s="34">
        <v>17</v>
      </c>
      <c r="B19" s="10" t="s">
        <v>108</v>
      </c>
      <c r="C19" s="9">
        <v>779734824.75</v>
      </c>
      <c r="D19" s="9">
        <v>758724006.12</v>
      </c>
      <c r="E19" s="9">
        <v>21010818.629999999</v>
      </c>
      <c r="F19" s="9">
        <v>650647463.30999994</v>
      </c>
      <c r="G19" s="9">
        <v>631696566.32000005</v>
      </c>
      <c r="H19" s="9">
        <v>18950896.989999998</v>
      </c>
      <c r="I19" s="9">
        <v>39961715.619999997</v>
      </c>
      <c r="J19" s="9">
        <v>17</v>
      </c>
    </row>
    <row r="20" spans="1:10" ht="15.6">
      <c r="A20" s="34">
        <v>18</v>
      </c>
      <c r="B20" s="10" t="s">
        <v>109</v>
      </c>
      <c r="C20" s="9">
        <v>913550038.5</v>
      </c>
      <c r="D20" s="9">
        <v>888933420.70000005</v>
      </c>
      <c r="E20" s="9">
        <v>24616617.800000001</v>
      </c>
      <c r="F20" s="9">
        <v>731714682.32000005</v>
      </c>
      <c r="G20" s="9">
        <v>710402604.19000006</v>
      </c>
      <c r="H20" s="9">
        <v>21312078.129999999</v>
      </c>
      <c r="I20" s="9">
        <v>45928695.93</v>
      </c>
      <c r="J20" s="9">
        <v>18</v>
      </c>
    </row>
    <row r="21" spans="1:10" ht="15.6">
      <c r="A21" s="34">
        <v>19</v>
      </c>
      <c r="B21" s="10" t="s">
        <v>110</v>
      </c>
      <c r="C21" s="9">
        <v>1105954027.02</v>
      </c>
      <c r="D21" s="9">
        <v>1076152870.5999999</v>
      </c>
      <c r="E21" s="9">
        <v>29801156.420000002</v>
      </c>
      <c r="F21" s="9">
        <v>1164952486.3900001</v>
      </c>
      <c r="G21" s="9">
        <v>1131021831.45</v>
      </c>
      <c r="H21" s="9">
        <v>33930654.939999998</v>
      </c>
      <c r="I21" s="9">
        <v>63731811.359999999</v>
      </c>
      <c r="J21" s="9">
        <v>19</v>
      </c>
    </row>
    <row r="22" spans="1:10" ht="15.6">
      <c r="A22" s="34">
        <v>20</v>
      </c>
      <c r="B22" s="10" t="s">
        <v>111</v>
      </c>
      <c r="C22" s="9">
        <v>857082895.53999996</v>
      </c>
      <c r="D22" s="9">
        <v>833987847.46000004</v>
      </c>
      <c r="E22" s="9">
        <v>23095048.079999998</v>
      </c>
      <c r="F22" s="9">
        <v>886898157.04999995</v>
      </c>
      <c r="G22" s="9">
        <v>861066171.88999999</v>
      </c>
      <c r="H22" s="9">
        <v>25831985.16</v>
      </c>
      <c r="I22" s="9">
        <v>48927033.240000002</v>
      </c>
      <c r="J22" s="9">
        <v>20</v>
      </c>
    </row>
    <row r="23" spans="1:10" ht="15.6">
      <c r="A23" s="34">
        <v>21</v>
      </c>
      <c r="B23" s="10" t="s">
        <v>112</v>
      </c>
      <c r="C23" s="9">
        <v>736238483.29999995</v>
      </c>
      <c r="D23" s="9">
        <v>716399721.76999998</v>
      </c>
      <c r="E23" s="9">
        <v>19838761.530000001</v>
      </c>
      <c r="F23" s="9">
        <v>559727935.98000002</v>
      </c>
      <c r="G23" s="9">
        <v>543425180.55999994</v>
      </c>
      <c r="H23" s="9">
        <v>16302755.42</v>
      </c>
      <c r="I23" s="9">
        <v>36141516.939999998</v>
      </c>
      <c r="J23" s="9">
        <v>21</v>
      </c>
    </row>
    <row r="24" spans="1:10" ht="15.6">
      <c r="A24" s="34">
        <v>22</v>
      </c>
      <c r="B24" s="10" t="s">
        <v>113</v>
      </c>
      <c r="C24" s="9">
        <v>770619428.67999995</v>
      </c>
      <c r="D24" s="9">
        <v>749854234.49000001</v>
      </c>
      <c r="E24" s="9">
        <v>20765194.190000001</v>
      </c>
      <c r="F24" s="9">
        <v>578519821.08000004</v>
      </c>
      <c r="G24" s="9">
        <v>561669729.20000005</v>
      </c>
      <c r="H24" s="9">
        <v>16850091.879999999</v>
      </c>
      <c r="I24" s="9">
        <v>37615286.060000002</v>
      </c>
      <c r="J24" s="9">
        <v>22</v>
      </c>
    </row>
    <row r="25" spans="1:10" ht="15.6">
      <c r="A25" s="34">
        <v>23</v>
      </c>
      <c r="B25" s="10" t="s">
        <v>114</v>
      </c>
      <c r="C25" s="9">
        <v>620653979.72000003</v>
      </c>
      <c r="D25" s="9">
        <v>603929770.69000006</v>
      </c>
      <c r="E25" s="9">
        <v>16724209.029999999</v>
      </c>
      <c r="F25" s="9">
        <v>409363370.42000002</v>
      </c>
      <c r="G25" s="9">
        <v>397440165.45999998</v>
      </c>
      <c r="H25" s="9">
        <v>11923204.960000001</v>
      </c>
      <c r="I25" s="9">
        <v>28647414</v>
      </c>
      <c r="J25" s="9">
        <v>23</v>
      </c>
    </row>
    <row r="26" spans="1:10" ht="15.6">
      <c r="A26" s="34">
        <v>24</v>
      </c>
      <c r="B26" s="10" t="s">
        <v>115</v>
      </c>
      <c r="C26" s="9">
        <v>934049922.27999997</v>
      </c>
      <c r="D26" s="9">
        <v>908880912.39999998</v>
      </c>
      <c r="E26" s="9">
        <v>25169009.879999999</v>
      </c>
      <c r="F26" s="9">
        <v>697348941.07000005</v>
      </c>
      <c r="G26" s="9">
        <v>677037806.87</v>
      </c>
      <c r="H26" s="9">
        <v>20311134.210000001</v>
      </c>
      <c r="I26" s="9">
        <v>45480144.090000004</v>
      </c>
      <c r="J26" s="9">
        <v>24</v>
      </c>
    </row>
    <row r="27" spans="1:10" ht="15.6">
      <c r="A27" s="34">
        <v>25</v>
      </c>
      <c r="B27" s="10" t="s">
        <v>116</v>
      </c>
      <c r="C27" s="9">
        <v>642998856.63</v>
      </c>
      <c r="D27" s="9">
        <v>625672540.13</v>
      </c>
      <c r="E27" s="9">
        <v>17326316.5</v>
      </c>
      <c r="F27" s="9">
        <v>365222681.99000001</v>
      </c>
      <c r="G27" s="9">
        <v>354585128.13999999</v>
      </c>
      <c r="H27" s="9">
        <v>10637553.84</v>
      </c>
      <c r="I27" s="9">
        <v>27963870.34</v>
      </c>
      <c r="J27" s="9">
        <v>25</v>
      </c>
    </row>
    <row r="28" spans="1:10" ht="15.6">
      <c r="A28" s="34">
        <v>26</v>
      </c>
      <c r="B28" s="10" t="s">
        <v>117</v>
      </c>
      <c r="C28" s="9">
        <v>825903402.44000006</v>
      </c>
      <c r="D28" s="9">
        <v>803648520.34000003</v>
      </c>
      <c r="E28" s="9">
        <v>22254882.100000001</v>
      </c>
      <c r="F28" s="9">
        <v>675999012.12</v>
      </c>
      <c r="G28" s="9">
        <v>656309720.50999999</v>
      </c>
      <c r="H28" s="9">
        <v>19689291.620000001</v>
      </c>
      <c r="I28" s="9">
        <v>41944173.719999999</v>
      </c>
      <c r="J28" s="9">
        <v>26</v>
      </c>
    </row>
    <row r="29" spans="1:10" ht="15.6">
      <c r="A29" s="34">
        <v>27</v>
      </c>
      <c r="B29" s="10" t="s">
        <v>118</v>
      </c>
      <c r="C29" s="9">
        <v>647774410.26999998</v>
      </c>
      <c r="D29" s="9">
        <v>630319411.19000006</v>
      </c>
      <c r="E29" s="9">
        <v>17454999.079999998</v>
      </c>
      <c r="F29" s="9">
        <v>482255251.07999998</v>
      </c>
      <c r="G29" s="9">
        <v>468208981.63</v>
      </c>
      <c r="H29" s="9">
        <v>14046269.449999999</v>
      </c>
      <c r="I29" s="9">
        <v>31501268.530000001</v>
      </c>
      <c r="J29" s="9">
        <v>27</v>
      </c>
    </row>
    <row r="30" spans="1:10" ht="15.6">
      <c r="A30" s="34">
        <v>28</v>
      </c>
      <c r="B30" s="10" t="s">
        <v>119</v>
      </c>
      <c r="C30" s="9">
        <v>649057723.91999996</v>
      </c>
      <c r="D30" s="9">
        <v>631568144.52999997</v>
      </c>
      <c r="E30" s="9">
        <v>17489579.390000001</v>
      </c>
      <c r="F30" s="9">
        <v>460584269.56999999</v>
      </c>
      <c r="G30" s="9">
        <v>447169193.75999999</v>
      </c>
      <c r="H30" s="9">
        <v>13415075.810000001</v>
      </c>
      <c r="I30" s="9">
        <v>30904655.199999999</v>
      </c>
      <c r="J30" s="9">
        <v>28</v>
      </c>
    </row>
    <row r="31" spans="1:10" ht="15.6">
      <c r="A31" s="34">
        <v>29</v>
      </c>
      <c r="B31" s="10" t="s">
        <v>120</v>
      </c>
      <c r="C31" s="9">
        <v>635899417.75999999</v>
      </c>
      <c r="D31" s="9">
        <v>618764403.50999999</v>
      </c>
      <c r="E31" s="9">
        <v>17135014.25</v>
      </c>
      <c r="F31" s="9">
        <v>623873038.17999995</v>
      </c>
      <c r="G31" s="9">
        <v>605701978.82000005</v>
      </c>
      <c r="H31" s="9">
        <v>18171059.359999999</v>
      </c>
      <c r="I31" s="9">
        <v>35306073.619999997</v>
      </c>
      <c r="J31" s="9">
        <v>29</v>
      </c>
    </row>
    <row r="32" spans="1:10" ht="15.6">
      <c r="A32" s="34">
        <v>30</v>
      </c>
      <c r="B32" s="10" t="s">
        <v>121</v>
      </c>
      <c r="C32" s="9">
        <v>782031342.26999998</v>
      </c>
      <c r="D32" s="9">
        <v>760958641.42999995</v>
      </c>
      <c r="E32" s="9">
        <v>21072700.84</v>
      </c>
      <c r="F32" s="9">
        <v>786967160.38999999</v>
      </c>
      <c r="G32" s="9">
        <v>764045786.78999996</v>
      </c>
      <c r="H32" s="9">
        <v>22921373.600000001</v>
      </c>
      <c r="I32" s="9">
        <v>43994074.439999998</v>
      </c>
      <c r="J32" s="9">
        <v>30</v>
      </c>
    </row>
    <row r="33" spans="1:10" ht="15.6">
      <c r="A33" s="34">
        <v>31</v>
      </c>
      <c r="B33" s="10" t="s">
        <v>122</v>
      </c>
      <c r="C33" s="9">
        <v>728096950.63</v>
      </c>
      <c r="D33" s="9">
        <v>708477571.72000003</v>
      </c>
      <c r="E33" s="9">
        <v>19619378.91</v>
      </c>
      <c r="F33" s="9">
        <v>493322967.01999998</v>
      </c>
      <c r="G33" s="9">
        <v>478954336.92000002</v>
      </c>
      <c r="H33" s="9">
        <v>14368630.109999999</v>
      </c>
      <c r="I33" s="9">
        <v>33988009.020000003</v>
      </c>
      <c r="J33" s="9">
        <v>31</v>
      </c>
    </row>
    <row r="34" spans="1:10" ht="15.6">
      <c r="A34" s="34">
        <v>32</v>
      </c>
      <c r="B34" s="10" t="s">
        <v>123</v>
      </c>
      <c r="C34" s="9">
        <v>751951865.24000001</v>
      </c>
      <c r="D34" s="9">
        <v>731689689.23000002</v>
      </c>
      <c r="E34" s="9">
        <v>20262176.010000002</v>
      </c>
      <c r="F34" s="9">
        <v>611501165.91999996</v>
      </c>
      <c r="G34" s="9">
        <v>593690452.35000002</v>
      </c>
      <c r="H34" s="9">
        <v>17810713.57</v>
      </c>
      <c r="I34" s="9">
        <v>38072889.579999998</v>
      </c>
      <c r="J34" s="9">
        <v>32</v>
      </c>
    </row>
    <row r="35" spans="1:10" ht="15.6">
      <c r="A35" s="34">
        <v>33</v>
      </c>
      <c r="B35" s="10" t="s">
        <v>124</v>
      </c>
      <c r="C35" s="9">
        <v>768426542.03999996</v>
      </c>
      <c r="D35" s="9">
        <v>747720437.61000001</v>
      </c>
      <c r="E35" s="9">
        <v>20706104.43</v>
      </c>
      <c r="F35" s="9">
        <v>615876319.75</v>
      </c>
      <c r="G35" s="9">
        <v>597938174.50999999</v>
      </c>
      <c r="H35" s="9">
        <v>17938145.239999998</v>
      </c>
      <c r="I35" s="9">
        <v>38644249.659999996</v>
      </c>
      <c r="J35" s="9">
        <v>33</v>
      </c>
    </row>
    <row r="36" spans="1:10" ht="15.6">
      <c r="A36" s="34">
        <v>34</v>
      </c>
      <c r="B36" s="10" t="s">
        <v>125</v>
      </c>
      <c r="C36" s="9">
        <v>671636903.30999994</v>
      </c>
      <c r="D36" s="9">
        <v>653538902.91999996</v>
      </c>
      <c r="E36" s="9">
        <v>18098000.390000001</v>
      </c>
      <c r="F36" s="9">
        <v>461601362.10000002</v>
      </c>
      <c r="G36" s="9">
        <v>448156662.24000001</v>
      </c>
      <c r="H36" s="9">
        <v>13444699.869999999</v>
      </c>
      <c r="I36" s="9">
        <v>31542700.260000002</v>
      </c>
      <c r="J36" s="9">
        <v>34</v>
      </c>
    </row>
    <row r="37" spans="1:10" ht="15.6">
      <c r="A37" s="34">
        <v>35</v>
      </c>
      <c r="B37" s="10" t="s">
        <v>126</v>
      </c>
      <c r="C37" s="9">
        <v>692371429.63</v>
      </c>
      <c r="D37" s="9">
        <v>673714714.46000004</v>
      </c>
      <c r="E37" s="9">
        <v>18656715.170000002</v>
      </c>
      <c r="F37" s="9">
        <v>464099716.06</v>
      </c>
      <c r="G37" s="9">
        <v>450582248.60000002</v>
      </c>
      <c r="H37" s="9">
        <v>13517467.460000001</v>
      </c>
      <c r="I37" s="9">
        <v>32174182.629999999</v>
      </c>
      <c r="J37" s="9">
        <v>35</v>
      </c>
    </row>
    <row r="38" spans="1:10" ht="15.6">
      <c r="A38" s="34">
        <v>36</v>
      </c>
      <c r="B38" s="10" t="s">
        <v>127</v>
      </c>
      <c r="C38" s="9">
        <v>693845978.60000002</v>
      </c>
      <c r="D38" s="9">
        <v>675149530.07000005</v>
      </c>
      <c r="E38" s="9">
        <v>18696448.530000001</v>
      </c>
      <c r="F38" s="9">
        <v>419345117.66000003</v>
      </c>
      <c r="G38" s="9">
        <v>407131182.19</v>
      </c>
      <c r="H38" s="9">
        <v>12213935.470000001</v>
      </c>
      <c r="I38" s="9">
        <v>30910383.989999998</v>
      </c>
      <c r="J38" s="9">
        <v>36</v>
      </c>
    </row>
    <row r="39" spans="1:10" ht="15.6">
      <c r="A39" s="34">
        <v>37</v>
      </c>
      <c r="B39" s="10" t="s">
        <v>931</v>
      </c>
      <c r="C39" s="9">
        <v>0</v>
      </c>
      <c r="D39" s="9">
        <v>0</v>
      </c>
      <c r="E39" s="9">
        <v>0</v>
      </c>
      <c r="F39" s="9">
        <v>185211857.05000001</v>
      </c>
      <c r="G39" s="9">
        <v>179817336.94</v>
      </c>
      <c r="H39" s="9">
        <v>5394520.1100000003</v>
      </c>
      <c r="I39" s="9">
        <v>5394520.1100000003</v>
      </c>
      <c r="J39" s="9">
        <v>37</v>
      </c>
    </row>
    <row r="40" spans="1:10">
      <c r="C40" s="35">
        <f>SUM($C$2:$C$39)</f>
        <v>26439936801.540001</v>
      </c>
      <c r="F40" s="35">
        <f>SUM($F$2:$F$39)</f>
        <v>20384083013.139996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76"/>
  <sheetViews>
    <sheetView workbookViewId="0">
      <pane xSplit="2" ySplit="2" topLeftCell="O3" activePane="bottomRight" state="frozen"/>
      <selection pane="topRight"/>
      <selection pane="bottomLeft"/>
      <selection pane="bottomRight" activeCell="T1" sqref="T1:Y1"/>
    </sheetView>
  </sheetViews>
  <sheetFormatPr defaultColWidth="9" defaultRowHeight="13.2"/>
  <cols>
    <col min="3" max="3" width="18" customWidth="1"/>
    <col min="4" max="4" width="15.109375" customWidth="1"/>
    <col min="9" max="9" width="17.109375" customWidth="1"/>
    <col min="10" max="18" width="22.5546875" customWidth="1"/>
    <col min="23" max="23" width="16.33203125" customWidth="1"/>
    <col min="24" max="24" width="18" customWidth="1"/>
  </cols>
  <sheetData>
    <row r="1" spans="1:25">
      <c r="A1" s="220" t="s">
        <v>132</v>
      </c>
      <c r="B1" s="220"/>
      <c r="C1" s="220"/>
      <c r="D1" s="220"/>
      <c r="G1" s="220" t="s">
        <v>969</v>
      </c>
      <c r="H1" s="220"/>
      <c r="I1" s="220"/>
      <c r="J1" s="220"/>
      <c r="K1" s="25"/>
      <c r="L1" s="25"/>
      <c r="M1" s="25"/>
      <c r="N1" s="25"/>
      <c r="O1" s="25"/>
      <c r="P1" s="25"/>
      <c r="Q1" s="25"/>
      <c r="R1" s="25"/>
      <c r="T1" s="221" t="s">
        <v>970</v>
      </c>
      <c r="U1" s="221"/>
      <c r="V1" s="221"/>
      <c r="W1" s="221"/>
      <c r="X1" s="221"/>
      <c r="Y1" s="221"/>
    </row>
    <row r="2" spans="1:25" ht="14.4">
      <c r="A2" s="18" t="s">
        <v>971</v>
      </c>
      <c r="B2" s="18" t="s">
        <v>972</v>
      </c>
      <c r="C2" s="18" t="s">
        <v>973</v>
      </c>
      <c r="D2" s="18" t="s">
        <v>974</v>
      </c>
      <c r="G2" s="19" t="s">
        <v>975</v>
      </c>
      <c r="H2" s="19" t="s">
        <v>957</v>
      </c>
      <c r="I2" s="19" t="s">
        <v>976</v>
      </c>
      <c r="J2" s="19" t="s">
        <v>977</v>
      </c>
      <c r="K2" s="26" t="s">
        <v>23</v>
      </c>
      <c r="L2" s="26" t="s">
        <v>978</v>
      </c>
      <c r="M2" s="26" t="s">
        <v>979</v>
      </c>
      <c r="N2" s="26" t="s">
        <v>980</v>
      </c>
      <c r="O2" s="26" t="s">
        <v>981</v>
      </c>
      <c r="P2" s="26" t="s">
        <v>982</v>
      </c>
      <c r="Q2" s="26" t="s">
        <v>983</v>
      </c>
      <c r="R2" s="26"/>
      <c r="T2" s="29" t="s">
        <v>956</v>
      </c>
      <c r="U2" s="29" t="s">
        <v>957</v>
      </c>
      <c r="V2" s="29" t="s">
        <v>958</v>
      </c>
      <c r="W2" s="29" t="s">
        <v>976</v>
      </c>
      <c r="X2" s="29" t="s">
        <v>977</v>
      </c>
    </row>
    <row r="3" spans="1:25" ht="28.8">
      <c r="A3" s="20">
        <v>1</v>
      </c>
      <c r="B3" s="21" t="s">
        <v>92</v>
      </c>
      <c r="C3" s="22">
        <v>63362795.582199998</v>
      </c>
      <c r="D3" s="22">
        <v>17779201.3847</v>
      </c>
      <c r="G3" s="23">
        <v>1</v>
      </c>
      <c r="H3" s="24" t="s">
        <v>92</v>
      </c>
      <c r="I3" s="27">
        <v>44383396.283399999</v>
      </c>
      <c r="J3" s="27">
        <v>12453701.472899999</v>
      </c>
      <c r="K3" s="28">
        <v>40901082.617600001</v>
      </c>
      <c r="L3" s="28">
        <v>1807338.7141</v>
      </c>
      <c r="M3" s="28">
        <v>1245370.1499999999</v>
      </c>
      <c r="N3" s="28">
        <v>2166944.06</v>
      </c>
      <c r="O3" s="28">
        <v>12323169.16</v>
      </c>
      <c r="P3" s="28">
        <v>5417360.1399999997</v>
      </c>
      <c r="Q3" s="28">
        <v>2988888.35</v>
      </c>
      <c r="R3" s="28"/>
      <c r="T3" s="30">
        <v>1</v>
      </c>
      <c r="U3" s="31" t="s">
        <v>92</v>
      </c>
      <c r="V3" s="31" t="s">
        <v>138</v>
      </c>
      <c r="W3" s="32">
        <v>2273797.7100999998</v>
      </c>
      <c r="X3" s="32">
        <v>638013.31720000005</v>
      </c>
    </row>
    <row r="4" spans="1:25" ht="28.8">
      <c r="A4" s="20">
        <v>2</v>
      </c>
      <c r="B4" s="21" t="s">
        <v>93</v>
      </c>
      <c r="C4" s="22">
        <v>67407118.228599995</v>
      </c>
      <c r="D4" s="22">
        <v>18914012.8484</v>
      </c>
      <c r="G4" s="23">
        <v>2</v>
      </c>
      <c r="H4" s="24" t="s">
        <v>93</v>
      </c>
      <c r="I4" s="27">
        <v>55983284.3565</v>
      </c>
      <c r="J4" s="27">
        <v>15708557.010600001</v>
      </c>
      <c r="K4" s="28">
        <v>51590845.4604</v>
      </c>
      <c r="L4" s="28">
        <v>2279698.3922999999</v>
      </c>
      <c r="M4" s="28">
        <v>1570855.7</v>
      </c>
      <c r="N4" s="28">
        <v>2733288.92</v>
      </c>
      <c r="O4" s="28">
        <v>15543909.23</v>
      </c>
      <c r="P4" s="28">
        <v>6833222.2999999998</v>
      </c>
      <c r="Q4" s="28">
        <v>3770053.68</v>
      </c>
      <c r="R4" s="28"/>
      <c r="T4" s="30">
        <v>2</v>
      </c>
      <c r="U4" s="31" t="s">
        <v>92</v>
      </c>
      <c r="V4" s="31" t="s">
        <v>140</v>
      </c>
      <c r="W4" s="32">
        <v>3793535.2697999999</v>
      </c>
      <c r="X4" s="32">
        <v>1064442.1052000001</v>
      </c>
    </row>
    <row r="5" spans="1:25" ht="28.8">
      <c r="A5" s="20">
        <v>3</v>
      </c>
      <c r="B5" s="21" t="s">
        <v>94</v>
      </c>
      <c r="C5" s="22">
        <v>68033527.2808</v>
      </c>
      <c r="D5" s="22">
        <v>19089779.283300001</v>
      </c>
      <c r="G5" s="23">
        <v>3</v>
      </c>
      <c r="H5" s="24" t="s">
        <v>94</v>
      </c>
      <c r="I5" s="27">
        <v>74566445.0308</v>
      </c>
      <c r="J5" s="27">
        <v>20922874.859999999</v>
      </c>
      <c r="K5" s="28">
        <v>68715974.533099994</v>
      </c>
      <c r="L5" s="28">
        <v>3036424.2973000002</v>
      </c>
      <c r="M5" s="28">
        <v>2092287.49</v>
      </c>
      <c r="N5" s="28">
        <v>3640580.23</v>
      </c>
      <c r="O5" s="28">
        <v>20703573.690000001</v>
      </c>
      <c r="P5" s="28">
        <v>9101450.5600000005</v>
      </c>
      <c r="Q5" s="28">
        <v>5021489.97</v>
      </c>
      <c r="R5" s="28"/>
      <c r="T5" s="30">
        <v>3</v>
      </c>
      <c r="U5" s="31" t="s">
        <v>92</v>
      </c>
      <c r="V5" s="31" t="s">
        <v>142</v>
      </c>
      <c r="W5" s="32">
        <v>2669169.73</v>
      </c>
      <c r="X5" s="32">
        <v>748952.21589999995</v>
      </c>
    </row>
    <row r="6" spans="1:25" ht="28.8">
      <c r="A6" s="20">
        <v>4</v>
      </c>
      <c r="B6" s="21" t="s">
        <v>95</v>
      </c>
      <c r="C6" s="22">
        <v>67280838.928299993</v>
      </c>
      <c r="D6" s="22">
        <v>18878579.671999998</v>
      </c>
      <c r="G6" s="23">
        <v>4</v>
      </c>
      <c r="H6" s="24" t="s">
        <v>95</v>
      </c>
      <c r="I6" s="27">
        <v>56285823.960500002</v>
      </c>
      <c r="J6" s="27">
        <v>15793447.7181</v>
      </c>
      <c r="K6" s="28">
        <v>51869647.858800001</v>
      </c>
      <c r="L6" s="28">
        <v>2292018.1242999998</v>
      </c>
      <c r="M6" s="28">
        <v>1579344.77</v>
      </c>
      <c r="N6" s="28">
        <v>2748059.9</v>
      </c>
      <c r="O6" s="28">
        <v>15627910.16</v>
      </c>
      <c r="P6" s="28">
        <v>6870149.7599999998</v>
      </c>
      <c r="Q6" s="28">
        <v>3790427.45</v>
      </c>
      <c r="R6" s="28"/>
      <c r="T6" s="30">
        <v>4</v>
      </c>
      <c r="U6" s="31" t="s">
        <v>92</v>
      </c>
      <c r="V6" s="31" t="s">
        <v>144</v>
      </c>
      <c r="W6" s="32">
        <v>2719594.8681000001</v>
      </c>
      <c r="X6" s="32">
        <v>763101.19209999999</v>
      </c>
    </row>
    <row r="7" spans="1:25" ht="28.8">
      <c r="A7" s="20">
        <v>5</v>
      </c>
      <c r="B7" s="21" t="s">
        <v>96</v>
      </c>
      <c r="C7" s="22">
        <v>80941103.403300002</v>
      </c>
      <c r="D7" s="22">
        <v>22711563.8521</v>
      </c>
      <c r="G7" s="23">
        <v>5</v>
      </c>
      <c r="H7" s="24" t="s">
        <v>96</v>
      </c>
      <c r="I7" s="27">
        <v>63895548.457900003</v>
      </c>
      <c r="J7" s="27">
        <v>17928688.486400001</v>
      </c>
      <c r="K7" s="28">
        <v>58882314.676200002</v>
      </c>
      <c r="L7" s="28">
        <v>2601894.1329000001</v>
      </c>
      <c r="M7" s="28">
        <v>1792868.85</v>
      </c>
      <c r="N7" s="28">
        <v>3119591.8</v>
      </c>
      <c r="O7" s="28">
        <v>17740770.600000001</v>
      </c>
      <c r="P7" s="28">
        <v>7798979.4900000002</v>
      </c>
      <c r="Q7" s="28">
        <v>4302885.24</v>
      </c>
      <c r="R7" s="28"/>
      <c r="T7" s="30">
        <v>5</v>
      </c>
      <c r="U7" s="31" t="s">
        <v>92</v>
      </c>
      <c r="V7" s="31" t="s">
        <v>146</v>
      </c>
      <c r="W7" s="32">
        <v>2475363.9656000002</v>
      </c>
      <c r="X7" s="32">
        <v>694571.53899999999</v>
      </c>
    </row>
    <row r="8" spans="1:25" ht="43.2">
      <c r="A8" s="20">
        <v>6</v>
      </c>
      <c r="B8" s="21" t="s">
        <v>97</v>
      </c>
      <c r="C8" s="22">
        <v>59873410.446900003</v>
      </c>
      <c r="D8" s="22">
        <v>16800101.8917</v>
      </c>
      <c r="G8" s="23">
        <v>6</v>
      </c>
      <c r="H8" s="24" t="s">
        <v>97</v>
      </c>
      <c r="I8" s="27">
        <v>26007827.012400001</v>
      </c>
      <c r="J8" s="27">
        <v>7297632.4637000002</v>
      </c>
      <c r="K8" s="28">
        <v>23967257.362199999</v>
      </c>
      <c r="L8" s="28">
        <v>1059066.1499000001</v>
      </c>
      <c r="M8" s="28">
        <v>729763.25</v>
      </c>
      <c r="N8" s="28">
        <v>1269788.05</v>
      </c>
      <c r="O8" s="28">
        <v>7221143.0099999998</v>
      </c>
      <c r="P8" s="28">
        <v>3174470.12</v>
      </c>
      <c r="Q8" s="28">
        <v>1751431.79</v>
      </c>
      <c r="R8" s="28"/>
      <c r="T8" s="30">
        <v>6</v>
      </c>
      <c r="U8" s="31" t="s">
        <v>92</v>
      </c>
      <c r="V8" s="31" t="s">
        <v>148</v>
      </c>
      <c r="W8" s="32">
        <v>2556411.1452000001</v>
      </c>
      <c r="X8" s="32">
        <v>717312.86719999998</v>
      </c>
    </row>
    <row r="9" spans="1:25" ht="43.2">
      <c r="A9" s="20">
        <v>7</v>
      </c>
      <c r="B9" s="21" t="s">
        <v>98</v>
      </c>
      <c r="C9" s="22">
        <v>75887516.799899995</v>
      </c>
      <c r="D9" s="22">
        <v>21293559.2784</v>
      </c>
      <c r="G9" s="23">
        <v>7</v>
      </c>
      <c r="H9" s="24" t="s">
        <v>98</v>
      </c>
      <c r="I9" s="27">
        <v>69528245.7553</v>
      </c>
      <c r="J9" s="27">
        <v>19509187.8737</v>
      </c>
      <c r="K9" s="28">
        <v>64073071.509400003</v>
      </c>
      <c r="L9" s="28">
        <v>2831263.5082999999</v>
      </c>
      <c r="M9" s="28">
        <v>1950918.79</v>
      </c>
      <c r="N9" s="28">
        <v>3394598.69</v>
      </c>
      <c r="O9" s="28">
        <v>19304704.129999999</v>
      </c>
      <c r="P9" s="28">
        <v>8486496.7300000004</v>
      </c>
      <c r="Q9" s="28">
        <v>4682205.09</v>
      </c>
      <c r="R9" s="28"/>
      <c r="T9" s="30">
        <v>7</v>
      </c>
      <c r="U9" s="31" t="s">
        <v>92</v>
      </c>
      <c r="V9" s="31" t="s">
        <v>149</v>
      </c>
      <c r="W9" s="32">
        <v>2480403.5339000002</v>
      </c>
      <c r="X9" s="32">
        <v>695985.6102</v>
      </c>
    </row>
    <row r="10" spans="1:25" ht="28.8">
      <c r="A10" s="20">
        <v>8</v>
      </c>
      <c r="B10" s="21" t="s">
        <v>99</v>
      </c>
      <c r="C10" s="22">
        <v>84072492.869599998</v>
      </c>
      <c r="D10" s="22">
        <v>23590212.015000001</v>
      </c>
      <c r="G10" s="23">
        <v>8</v>
      </c>
      <c r="H10" s="24" t="s">
        <v>99</v>
      </c>
      <c r="I10" s="27">
        <v>75486838.936900005</v>
      </c>
      <c r="J10" s="27">
        <v>21181131.593400002</v>
      </c>
      <c r="K10" s="28">
        <v>69564154.490799993</v>
      </c>
      <c r="L10" s="28">
        <v>3073903.7080999999</v>
      </c>
      <c r="M10" s="28">
        <v>2118113.16</v>
      </c>
      <c r="N10" s="28">
        <v>3685516.9</v>
      </c>
      <c r="O10" s="28">
        <v>20959123.530000001</v>
      </c>
      <c r="P10" s="28">
        <v>9213792.2400000002</v>
      </c>
      <c r="Q10" s="28">
        <v>5083471.58</v>
      </c>
      <c r="R10" s="28"/>
      <c r="T10" s="30">
        <v>8</v>
      </c>
      <c r="U10" s="31" t="s">
        <v>92</v>
      </c>
      <c r="V10" s="31" t="s">
        <v>151</v>
      </c>
      <c r="W10" s="32">
        <v>2418548.1134000001</v>
      </c>
      <c r="X10" s="32">
        <v>678629.36869999999</v>
      </c>
    </row>
    <row r="11" spans="1:25" ht="28.8">
      <c r="A11" s="20">
        <v>9</v>
      </c>
      <c r="B11" s="21" t="s">
        <v>100</v>
      </c>
      <c r="C11" s="22">
        <v>68045129.8116</v>
      </c>
      <c r="D11" s="22">
        <v>19093034.880399998</v>
      </c>
      <c r="G11" s="23">
        <v>9</v>
      </c>
      <c r="H11" s="24" t="s">
        <v>100</v>
      </c>
      <c r="I11" s="27">
        <v>48663987.536300004</v>
      </c>
      <c r="J11" s="27">
        <v>13654808.419399999</v>
      </c>
      <c r="K11" s="28">
        <v>44845819.413999997</v>
      </c>
      <c r="L11" s="28">
        <v>1981648.9053</v>
      </c>
      <c r="M11" s="28">
        <v>1365480.84</v>
      </c>
      <c r="N11" s="28">
        <v>2375936.66</v>
      </c>
      <c r="O11" s="28">
        <v>13511686.810000001</v>
      </c>
      <c r="P11" s="28">
        <v>5939841.6600000001</v>
      </c>
      <c r="Q11" s="28">
        <v>3277154.02</v>
      </c>
      <c r="R11" s="28"/>
      <c r="T11" s="30">
        <v>9</v>
      </c>
      <c r="U11" s="31" t="s">
        <v>92</v>
      </c>
      <c r="V11" s="31" t="s">
        <v>153</v>
      </c>
      <c r="W11" s="32">
        <v>2609269</v>
      </c>
      <c r="X11" s="32">
        <v>732144.44839999999</v>
      </c>
    </row>
    <row r="12" spans="1:25" ht="28.8">
      <c r="A12" s="20">
        <v>10</v>
      </c>
      <c r="B12" s="21" t="s">
        <v>101</v>
      </c>
      <c r="C12" s="22">
        <v>68706594.438099995</v>
      </c>
      <c r="D12" s="22">
        <v>19278637.688700002</v>
      </c>
      <c r="G12" s="23">
        <v>10</v>
      </c>
      <c r="H12" s="24" t="s">
        <v>101</v>
      </c>
      <c r="I12" s="27">
        <v>62355920.542900003</v>
      </c>
      <c r="J12" s="27">
        <v>17496678.5902</v>
      </c>
      <c r="K12" s="28">
        <v>57463485.703299999</v>
      </c>
      <c r="L12" s="28">
        <v>2539198.86</v>
      </c>
      <c r="M12" s="28">
        <v>1749667.86</v>
      </c>
      <c r="N12" s="28">
        <v>3044422.07</v>
      </c>
      <c r="O12" s="28">
        <v>17313288.780000001</v>
      </c>
      <c r="P12" s="28">
        <v>7611055.1900000004</v>
      </c>
      <c r="Q12" s="28">
        <v>4199202.8600000003</v>
      </c>
      <c r="R12" s="28"/>
      <c r="T12" s="30">
        <v>10</v>
      </c>
      <c r="U12" s="31" t="s">
        <v>92</v>
      </c>
      <c r="V12" s="31" t="s">
        <v>155</v>
      </c>
      <c r="W12" s="32">
        <v>2647880.0715999999</v>
      </c>
      <c r="X12" s="32">
        <v>742978.4719</v>
      </c>
    </row>
    <row r="13" spans="1:25" ht="14.4">
      <c r="A13" s="20">
        <v>11</v>
      </c>
      <c r="B13" s="21" t="s">
        <v>102</v>
      </c>
      <c r="C13" s="22">
        <v>60538189.7082</v>
      </c>
      <c r="D13" s="22">
        <v>16986634.765700001</v>
      </c>
      <c r="G13" s="23">
        <v>11</v>
      </c>
      <c r="H13" s="24" t="s">
        <v>102</v>
      </c>
      <c r="I13" s="27">
        <v>35998481.713399999</v>
      </c>
      <c r="J13" s="27">
        <v>10100947.2521</v>
      </c>
      <c r="K13" s="28">
        <v>33174047.007599998</v>
      </c>
      <c r="L13" s="28">
        <v>1465896.148</v>
      </c>
      <c r="M13" s="28">
        <v>1010094.73</v>
      </c>
      <c r="N13" s="28">
        <v>1757564.82</v>
      </c>
      <c r="O13" s="28">
        <v>9995075.1099999994</v>
      </c>
      <c r="P13" s="28">
        <v>4393912.05</v>
      </c>
      <c r="Q13" s="28">
        <v>2424227.34</v>
      </c>
      <c r="R13" s="28"/>
      <c r="T13" s="30">
        <v>11</v>
      </c>
      <c r="U13" s="31" t="s">
        <v>92</v>
      </c>
      <c r="V13" s="31" t="s">
        <v>157</v>
      </c>
      <c r="W13" s="32">
        <v>2895668.6584999999</v>
      </c>
      <c r="X13" s="32">
        <v>812506.38879999996</v>
      </c>
    </row>
    <row r="14" spans="1:25" ht="28.8">
      <c r="A14" s="20">
        <v>12</v>
      </c>
      <c r="B14" s="21" t="s">
        <v>103</v>
      </c>
      <c r="C14" s="22">
        <v>63272110.664999999</v>
      </c>
      <c r="D14" s="22">
        <v>17753755.768100001</v>
      </c>
      <c r="G14" s="23">
        <v>12</v>
      </c>
      <c r="H14" s="24" t="s">
        <v>103</v>
      </c>
      <c r="I14" s="27">
        <v>47710719.138999999</v>
      </c>
      <c r="J14" s="27">
        <v>13387327.310699999</v>
      </c>
      <c r="K14" s="28">
        <v>43967344.292199999</v>
      </c>
      <c r="L14" s="28">
        <v>1942830.8106</v>
      </c>
      <c r="M14" s="28">
        <v>1338732.73</v>
      </c>
      <c r="N14" s="28">
        <v>2329394.9500000002</v>
      </c>
      <c r="O14" s="28">
        <v>13247009.279999999</v>
      </c>
      <c r="P14" s="28">
        <v>5823487.3799999999</v>
      </c>
      <c r="Q14" s="28">
        <v>3212958.55</v>
      </c>
      <c r="R14" s="28"/>
      <c r="T14" s="30">
        <v>12</v>
      </c>
      <c r="U14" s="31" t="s">
        <v>92</v>
      </c>
      <c r="V14" s="31" t="s">
        <v>159</v>
      </c>
      <c r="W14" s="32">
        <v>2788014.1593999998</v>
      </c>
      <c r="X14" s="32">
        <v>782299.21440000006</v>
      </c>
    </row>
    <row r="15" spans="1:25" ht="28.8">
      <c r="A15" s="20">
        <v>13</v>
      </c>
      <c r="B15" s="21" t="s">
        <v>104</v>
      </c>
      <c r="C15" s="22">
        <v>60504028.3605</v>
      </c>
      <c r="D15" s="22">
        <v>16977049.306699999</v>
      </c>
      <c r="G15" s="23">
        <v>13</v>
      </c>
      <c r="H15" s="24" t="s">
        <v>104</v>
      </c>
      <c r="I15" s="27">
        <v>37884041.194600001</v>
      </c>
      <c r="J15" s="27">
        <v>10630023.3675</v>
      </c>
      <c r="K15" s="28">
        <v>34911665.815200001</v>
      </c>
      <c r="L15" s="28">
        <v>1542678.1188999999</v>
      </c>
      <c r="M15" s="28">
        <v>1063002.3400000001</v>
      </c>
      <c r="N15" s="28">
        <v>1849624.07</v>
      </c>
      <c r="O15" s="28">
        <v>10518605.76</v>
      </c>
      <c r="P15" s="28">
        <v>4624060.16</v>
      </c>
      <c r="Q15" s="28">
        <v>2551205.61</v>
      </c>
      <c r="R15" s="28"/>
      <c r="T15" s="30">
        <v>13</v>
      </c>
      <c r="U15" s="31" t="s">
        <v>92</v>
      </c>
      <c r="V15" s="31" t="s">
        <v>161</v>
      </c>
      <c r="W15" s="32">
        <v>2128989.1091</v>
      </c>
      <c r="X15" s="32">
        <v>597380.93579999998</v>
      </c>
    </row>
    <row r="16" spans="1:25" ht="28.8">
      <c r="A16" s="20">
        <v>14</v>
      </c>
      <c r="B16" s="21" t="s">
        <v>105</v>
      </c>
      <c r="C16" s="22">
        <v>68051002.565699995</v>
      </c>
      <c r="D16" s="22">
        <v>19094682.738200001</v>
      </c>
      <c r="G16" s="23">
        <v>14</v>
      </c>
      <c r="H16" s="24" t="s">
        <v>105</v>
      </c>
      <c r="I16" s="27">
        <v>48474799.960600004</v>
      </c>
      <c r="J16" s="27">
        <v>13601723.577299999</v>
      </c>
      <c r="K16" s="28">
        <v>44671475.463600002</v>
      </c>
      <c r="L16" s="28">
        <v>1973944.9874</v>
      </c>
      <c r="M16" s="28">
        <v>1360172.36</v>
      </c>
      <c r="N16" s="28">
        <v>2366699.9</v>
      </c>
      <c r="O16" s="28">
        <v>13459158.369999999</v>
      </c>
      <c r="P16" s="28">
        <v>5916749.7599999998</v>
      </c>
      <c r="Q16" s="28">
        <v>3264413.66</v>
      </c>
      <c r="R16" s="28"/>
      <c r="T16" s="30">
        <v>14</v>
      </c>
      <c r="U16" s="31" t="s">
        <v>92</v>
      </c>
      <c r="V16" s="31" t="s">
        <v>163</v>
      </c>
      <c r="W16" s="32">
        <v>2011603.9087</v>
      </c>
      <c r="X16" s="32">
        <v>564443.38780000003</v>
      </c>
    </row>
    <row r="17" spans="1:24" ht="28.8">
      <c r="A17" s="20">
        <v>15</v>
      </c>
      <c r="B17" s="21" t="s">
        <v>106</v>
      </c>
      <c r="C17" s="22">
        <v>63737237.663900003</v>
      </c>
      <c r="D17" s="22">
        <v>17884267.474599998</v>
      </c>
      <c r="G17" s="23">
        <v>15</v>
      </c>
      <c r="H17" s="24" t="s">
        <v>106</v>
      </c>
      <c r="I17" s="27">
        <v>33214966.7892</v>
      </c>
      <c r="J17" s="27">
        <v>9319910.4947999995</v>
      </c>
      <c r="K17" s="28">
        <v>30608926.187199999</v>
      </c>
      <c r="L17" s="28">
        <v>1352548.4842000001</v>
      </c>
      <c r="M17" s="28">
        <v>931991.05</v>
      </c>
      <c r="N17" s="28">
        <v>1621664.43</v>
      </c>
      <c r="O17" s="28">
        <v>9222224.7200000007</v>
      </c>
      <c r="P17" s="28">
        <v>4054161.07</v>
      </c>
      <c r="Q17" s="28">
        <v>2236778.52</v>
      </c>
      <c r="R17" s="28"/>
      <c r="T17" s="30">
        <v>15</v>
      </c>
      <c r="U17" s="31" t="s">
        <v>92</v>
      </c>
      <c r="V17" s="31" t="s">
        <v>165</v>
      </c>
      <c r="W17" s="32">
        <v>2094668.8966000001</v>
      </c>
      <c r="X17" s="32">
        <v>587750.90029999998</v>
      </c>
    </row>
    <row r="18" spans="1:24" ht="28.8">
      <c r="A18" s="20">
        <v>16</v>
      </c>
      <c r="B18" s="21" t="s">
        <v>107</v>
      </c>
      <c r="C18" s="22">
        <v>70354717.570899993</v>
      </c>
      <c r="D18" s="22">
        <v>19741090.66</v>
      </c>
      <c r="G18" s="23">
        <v>16</v>
      </c>
      <c r="H18" s="24" t="s">
        <v>107</v>
      </c>
      <c r="I18" s="27">
        <v>64967015.076499999</v>
      </c>
      <c r="J18" s="27">
        <v>18229335.271499999</v>
      </c>
      <c r="K18" s="28">
        <v>59869714.207599998</v>
      </c>
      <c r="L18" s="28">
        <v>2645525.3832999999</v>
      </c>
      <c r="M18" s="28">
        <v>1822933.53</v>
      </c>
      <c r="N18" s="28">
        <v>3171904.34</v>
      </c>
      <c r="O18" s="28">
        <v>18038266.190000001</v>
      </c>
      <c r="P18" s="28">
        <v>7929760.8399999999</v>
      </c>
      <c r="Q18" s="28">
        <v>4375040.47</v>
      </c>
      <c r="R18" s="28"/>
      <c r="T18" s="30">
        <v>16</v>
      </c>
      <c r="U18" s="31" t="s">
        <v>92</v>
      </c>
      <c r="V18" s="31" t="s">
        <v>167</v>
      </c>
      <c r="W18" s="32">
        <v>3122475.8432999998</v>
      </c>
      <c r="X18" s="32">
        <v>876147.05649999995</v>
      </c>
    </row>
    <row r="19" spans="1:24" ht="28.8">
      <c r="A19" s="20">
        <v>17</v>
      </c>
      <c r="B19" s="21" t="s">
        <v>108</v>
      </c>
      <c r="C19" s="22">
        <v>75673025.147200003</v>
      </c>
      <c r="D19" s="22">
        <v>21233374.271499999</v>
      </c>
      <c r="G19" s="23">
        <v>17</v>
      </c>
      <c r="H19" s="24" t="s">
        <v>108</v>
      </c>
      <c r="I19" s="27">
        <v>68253966.189300001</v>
      </c>
      <c r="J19" s="27">
        <v>19151633.0528</v>
      </c>
      <c r="K19" s="28">
        <v>62898771.699299999</v>
      </c>
      <c r="L19" s="28">
        <v>2779373.5005000001</v>
      </c>
      <c r="M19" s="28">
        <v>1915163.31</v>
      </c>
      <c r="N19" s="28">
        <v>3332384.15</v>
      </c>
      <c r="O19" s="28">
        <v>18950896.989999998</v>
      </c>
      <c r="P19" s="28">
        <v>8330960.3799999999</v>
      </c>
      <c r="Q19" s="28">
        <v>4596391.93</v>
      </c>
      <c r="R19" s="28"/>
      <c r="T19" s="30">
        <v>17</v>
      </c>
      <c r="U19" s="31" t="s">
        <v>92</v>
      </c>
      <c r="V19" s="31" t="s">
        <v>169</v>
      </c>
      <c r="W19" s="32">
        <v>2698002.3001000001</v>
      </c>
      <c r="X19" s="32">
        <v>757042.45349999995</v>
      </c>
    </row>
    <row r="20" spans="1:24" ht="28.8">
      <c r="A20" s="20">
        <v>18</v>
      </c>
      <c r="B20" s="21" t="s">
        <v>109</v>
      </c>
      <c r="C20" s="22">
        <v>88659750.5229</v>
      </c>
      <c r="D20" s="22">
        <v>24877367.622200001</v>
      </c>
      <c r="G20" s="23">
        <v>18</v>
      </c>
      <c r="H20" s="24" t="s">
        <v>109</v>
      </c>
      <c r="I20" s="27">
        <v>76758047.950100005</v>
      </c>
      <c r="J20" s="27">
        <v>21537824.836599998</v>
      </c>
      <c r="K20" s="28">
        <v>70735624.662900001</v>
      </c>
      <c r="L20" s="28">
        <v>3125668.68</v>
      </c>
      <c r="M20" s="28">
        <v>2153782.48</v>
      </c>
      <c r="N20" s="28">
        <v>3747581.52</v>
      </c>
      <c r="O20" s="28">
        <v>21312078.129999999</v>
      </c>
      <c r="P20" s="28">
        <v>9368953.8000000007</v>
      </c>
      <c r="Q20" s="28">
        <v>5169077.96</v>
      </c>
      <c r="R20" s="28"/>
      <c r="T20" s="30">
        <v>18</v>
      </c>
      <c r="U20" s="31" t="s">
        <v>93</v>
      </c>
      <c r="V20" s="31" t="s">
        <v>174</v>
      </c>
      <c r="W20" s="32">
        <v>2766889.3961</v>
      </c>
      <c r="X20" s="32">
        <v>776371.73880000005</v>
      </c>
    </row>
    <row r="21" spans="1:24" ht="28.8">
      <c r="A21" s="20">
        <v>19</v>
      </c>
      <c r="B21" s="21" t="s">
        <v>110</v>
      </c>
      <c r="C21" s="22">
        <v>107332498.48720001</v>
      </c>
      <c r="D21" s="22">
        <v>30116823.101</v>
      </c>
      <c r="G21" s="23">
        <v>19</v>
      </c>
      <c r="H21" s="24" t="s">
        <v>110</v>
      </c>
      <c r="I21" s="27">
        <v>122205390.94140001</v>
      </c>
      <c r="J21" s="27">
        <v>34290063.054799996</v>
      </c>
      <c r="K21" s="28">
        <v>112617176.9118</v>
      </c>
      <c r="L21" s="28">
        <v>4976332.4260999998</v>
      </c>
      <c r="M21" s="28">
        <v>3429006.31</v>
      </c>
      <c r="N21" s="28">
        <v>5966470.9699999997</v>
      </c>
      <c r="O21" s="28">
        <v>33930654.939999998</v>
      </c>
      <c r="P21" s="28">
        <v>14916177.43</v>
      </c>
      <c r="Q21" s="28">
        <v>8229615.1299999999</v>
      </c>
      <c r="R21" s="28"/>
      <c r="T21" s="30">
        <v>19</v>
      </c>
      <c r="U21" s="31" t="s">
        <v>93</v>
      </c>
      <c r="V21" s="31" t="s">
        <v>176</v>
      </c>
      <c r="W21" s="32">
        <v>3380163.2058999999</v>
      </c>
      <c r="X21" s="32">
        <v>948452.50749999995</v>
      </c>
    </row>
    <row r="22" spans="1:24" ht="28.8">
      <c r="A22" s="20">
        <v>20</v>
      </c>
      <c r="B22" s="21" t="s">
        <v>111</v>
      </c>
      <c r="C22" s="22">
        <v>83179631.649700001</v>
      </c>
      <c r="D22" s="22">
        <v>23339680.779899999</v>
      </c>
      <c r="G22" s="23">
        <v>20</v>
      </c>
      <c r="H22" s="24" t="s">
        <v>111</v>
      </c>
      <c r="I22" s="27">
        <v>93037044.234099999</v>
      </c>
      <c r="J22" s="27">
        <v>26105608.669599999</v>
      </c>
      <c r="K22" s="28">
        <v>85737373.6884</v>
      </c>
      <c r="L22" s="28">
        <v>3788566.5805000002</v>
      </c>
      <c r="M22" s="28">
        <v>2610560.87</v>
      </c>
      <c r="N22" s="28">
        <v>4542375.91</v>
      </c>
      <c r="O22" s="28">
        <v>25831985.16</v>
      </c>
      <c r="P22" s="28">
        <v>11355939.77</v>
      </c>
      <c r="Q22" s="28">
        <v>6265346.0800000001</v>
      </c>
      <c r="R22" s="28"/>
      <c r="T22" s="30">
        <v>20</v>
      </c>
      <c r="U22" s="31" t="s">
        <v>93</v>
      </c>
      <c r="V22" s="31" t="s">
        <v>178</v>
      </c>
      <c r="W22" s="32">
        <v>2878209.9382000002</v>
      </c>
      <c r="X22" s="32">
        <v>807607.58180000004</v>
      </c>
    </row>
    <row r="23" spans="1:24" ht="28.8">
      <c r="A23" s="20">
        <v>21</v>
      </c>
      <c r="B23" s="21" t="s">
        <v>112</v>
      </c>
      <c r="C23" s="22">
        <v>71451718.574499995</v>
      </c>
      <c r="D23" s="22">
        <v>20048902.232700001</v>
      </c>
      <c r="G23" s="23">
        <v>21</v>
      </c>
      <c r="H23" s="24" t="s">
        <v>112</v>
      </c>
      <c r="I23" s="27">
        <v>58716361.427500002</v>
      </c>
      <c r="J23" s="27">
        <v>16475441.2238</v>
      </c>
      <c r="K23" s="28">
        <v>54109485.7729</v>
      </c>
      <c r="L23" s="28">
        <v>2390992.1735999999</v>
      </c>
      <c r="M23" s="28">
        <v>1647544.12</v>
      </c>
      <c r="N23" s="28">
        <v>2866726.77</v>
      </c>
      <c r="O23" s="28">
        <v>16302755.42</v>
      </c>
      <c r="P23" s="28">
        <v>7166816.9299999997</v>
      </c>
      <c r="Q23" s="28">
        <v>3954105.89</v>
      </c>
      <c r="R23" s="28"/>
      <c r="T23" s="30">
        <v>21</v>
      </c>
      <c r="U23" s="31" t="s">
        <v>93</v>
      </c>
      <c r="V23" s="31" t="s">
        <v>180</v>
      </c>
      <c r="W23" s="32">
        <v>2519914.2718000002</v>
      </c>
      <c r="X23" s="32">
        <v>707072.07440000004</v>
      </c>
    </row>
    <row r="24" spans="1:24" ht="28.8">
      <c r="A24" s="20">
        <v>22</v>
      </c>
      <c r="B24" s="21" t="s">
        <v>113</v>
      </c>
      <c r="C24" s="22">
        <v>74788378.759200007</v>
      </c>
      <c r="D24" s="22">
        <v>20985148.066500001</v>
      </c>
      <c r="G24" s="23">
        <v>22</v>
      </c>
      <c r="H24" s="24" t="s">
        <v>113</v>
      </c>
      <c r="I24" s="27">
        <v>60687660.421800002</v>
      </c>
      <c r="J24" s="27">
        <v>17028575.306699999</v>
      </c>
      <c r="K24" s="28">
        <v>55926116.985699996</v>
      </c>
      <c r="L24" s="28">
        <v>2471265.5480999998</v>
      </c>
      <c r="M24" s="28">
        <v>1702857.53</v>
      </c>
      <c r="N24" s="28">
        <v>2962972.1</v>
      </c>
      <c r="O24" s="28">
        <v>16850091.879999999</v>
      </c>
      <c r="P24" s="28">
        <v>7407430.2599999998</v>
      </c>
      <c r="Q24" s="28">
        <v>4086858.07</v>
      </c>
      <c r="R24" s="28"/>
      <c r="T24" s="30">
        <v>22</v>
      </c>
      <c r="U24" s="31" t="s">
        <v>93</v>
      </c>
      <c r="V24" s="31" t="s">
        <v>182</v>
      </c>
      <c r="W24" s="32">
        <v>2493545.4723999999</v>
      </c>
      <c r="X24" s="32">
        <v>699673.15529999998</v>
      </c>
    </row>
    <row r="25" spans="1:24" ht="28.8">
      <c r="A25" s="20">
        <v>23</v>
      </c>
      <c r="B25" s="21" t="s">
        <v>114</v>
      </c>
      <c r="C25" s="22">
        <v>60234278.019100003</v>
      </c>
      <c r="D25" s="22">
        <v>16901359.059799999</v>
      </c>
      <c r="G25" s="23">
        <v>23</v>
      </c>
      <c r="H25" s="24" t="s">
        <v>114</v>
      </c>
      <c r="I25" s="27">
        <v>42942876.472499996</v>
      </c>
      <c r="J25" s="27">
        <v>12049500.6862</v>
      </c>
      <c r="K25" s="28">
        <v>39573585.744400002</v>
      </c>
      <c r="L25" s="28">
        <v>1748679.2276999999</v>
      </c>
      <c r="M25" s="28">
        <v>1204950.07</v>
      </c>
      <c r="N25" s="28">
        <v>2096613.12</v>
      </c>
      <c r="O25" s="28">
        <v>11923204.960000001</v>
      </c>
      <c r="P25" s="28">
        <v>5241532.8</v>
      </c>
      <c r="Q25" s="28">
        <v>2891880.16</v>
      </c>
      <c r="R25" s="28"/>
      <c r="T25" s="30">
        <v>23</v>
      </c>
      <c r="U25" s="31" t="s">
        <v>93</v>
      </c>
      <c r="V25" s="31" t="s">
        <v>184</v>
      </c>
      <c r="W25" s="32">
        <v>2665959.4320999999</v>
      </c>
      <c r="X25" s="32">
        <v>748051.42660000001</v>
      </c>
    </row>
    <row r="26" spans="1:24" ht="28.8">
      <c r="A26" s="20">
        <v>24</v>
      </c>
      <c r="B26" s="21" t="s">
        <v>115</v>
      </c>
      <c r="C26" s="22">
        <v>90649257.944999993</v>
      </c>
      <c r="D26" s="22">
        <v>25435610.875</v>
      </c>
      <c r="G26" s="23">
        <v>24</v>
      </c>
      <c r="H26" s="24" t="s">
        <v>115</v>
      </c>
      <c r="I26" s="27">
        <v>73153026.378000006</v>
      </c>
      <c r="J26" s="27">
        <v>20526278.487599999</v>
      </c>
      <c r="K26" s="28">
        <v>67413452.465299994</v>
      </c>
      <c r="L26" s="28">
        <v>2978868.3986</v>
      </c>
      <c r="M26" s="28">
        <v>2052627.85</v>
      </c>
      <c r="N26" s="28">
        <v>3571572.46</v>
      </c>
      <c r="O26" s="28">
        <v>20311134.210000001</v>
      </c>
      <c r="P26" s="28">
        <v>8928931.1400000006</v>
      </c>
      <c r="Q26" s="28">
        <v>4926306.84</v>
      </c>
      <c r="R26" s="28"/>
      <c r="T26" s="30">
        <v>24</v>
      </c>
      <c r="U26" s="31" t="s">
        <v>93</v>
      </c>
      <c r="V26" s="31" t="s">
        <v>186</v>
      </c>
      <c r="W26" s="32">
        <v>2903869.0134000001</v>
      </c>
      <c r="X26" s="32">
        <v>814807.3567</v>
      </c>
    </row>
    <row r="27" spans="1:24" ht="28.8">
      <c r="A27" s="20">
        <v>25</v>
      </c>
      <c r="B27" s="21" t="s">
        <v>116</v>
      </c>
      <c r="C27" s="22">
        <v>62402841.456500001</v>
      </c>
      <c r="D27" s="22">
        <v>17509844.3028</v>
      </c>
      <c r="G27" s="23">
        <v>25</v>
      </c>
      <c r="H27" s="24" t="s">
        <v>116</v>
      </c>
      <c r="I27" s="27">
        <v>38312447.206100002</v>
      </c>
      <c r="J27" s="27">
        <v>10750231.396</v>
      </c>
      <c r="K27" s="28">
        <v>35306459.164300002</v>
      </c>
      <c r="L27" s="28">
        <v>1560123.2635999999</v>
      </c>
      <c r="M27" s="28">
        <v>1075023.1399999999</v>
      </c>
      <c r="N27" s="28">
        <v>1870540.26</v>
      </c>
      <c r="O27" s="28">
        <v>10637553.84</v>
      </c>
      <c r="P27" s="28">
        <v>4676350.66</v>
      </c>
      <c r="Q27" s="28">
        <v>2580055.54</v>
      </c>
      <c r="R27" s="28"/>
      <c r="T27" s="30">
        <v>25</v>
      </c>
      <c r="U27" s="31" t="s">
        <v>93</v>
      </c>
      <c r="V27" s="31" t="s">
        <v>188</v>
      </c>
      <c r="W27" s="32">
        <v>3037689.2267999998</v>
      </c>
      <c r="X27" s="32">
        <v>852356.46580000001</v>
      </c>
    </row>
    <row r="28" spans="1:24" ht="28.8">
      <c r="A28" s="20">
        <v>26</v>
      </c>
      <c r="B28" s="21" t="s">
        <v>117</v>
      </c>
      <c r="C28" s="22">
        <v>80153671.425699994</v>
      </c>
      <c r="D28" s="22">
        <v>22490615.398400001</v>
      </c>
      <c r="G28" s="23">
        <v>26</v>
      </c>
      <c r="H28" s="24" t="s">
        <v>117</v>
      </c>
      <c r="I28" s="27">
        <v>70913384.466299996</v>
      </c>
      <c r="J28" s="27">
        <v>19897849.072099999</v>
      </c>
      <c r="K28" s="28">
        <v>65349532.473999999</v>
      </c>
      <c r="L28" s="28">
        <v>2887667.8174999999</v>
      </c>
      <c r="M28" s="28">
        <v>1989784.91</v>
      </c>
      <c r="N28" s="28">
        <v>3462225.74</v>
      </c>
      <c r="O28" s="28">
        <v>19689291.620000001</v>
      </c>
      <c r="P28" s="28">
        <v>8655564.3499999996</v>
      </c>
      <c r="Q28" s="28">
        <v>4775483.78</v>
      </c>
      <c r="R28" s="28"/>
      <c r="T28" s="30">
        <v>26</v>
      </c>
      <c r="U28" s="31" t="s">
        <v>93</v>
      </c>
      <c r="V28" s="31" t="s">
        <v>190</v>
      </c>
      <c r="W28" s="32">
        <v>2641119.6433000001</v>
      </c>
      <c r="X28" s="32">
        <v>741081.53830000001</v>
      </c>
    </row>
    <row r="29" spans="1:24" ht="28.8">
      <c r="A29" s="20">
        <v>27</v>
      </c>
      <c r="B29" s="21" t="s">
        <v>118</v>
      </c>
      <c r="C29" s="22">
        <v>62866307.470100001</v>
      </c>
      <c r="D29" s="22">
        <v>17639889.947299998</v>
      </c>
      <c r="G29" s="23">
        <v>27</v>
      </c>
      <c r="H29" s="24" t="s">
        <v>118</v>
      </c>
      <c r="I29" s="27">
        <v>50589352.081100002</v>
      </c>
      <c r="J29" s="27">
        <v>14195053.584799999</v>
      </c>
      <c r="K29" s="28">
        <v>46620120.186899997</v>
      </c>
      <c r="L29" s="28">
        <v>2060051.7804</v>
      </c>
      <c r="M29" s="28">
        <v>1419505.36</v>
      </c>
      <c r="N29" s="28">
        <v>2469939.3199999998</v>
      </c>
      <c r="O29" s="28">
        <v>14046269.449999999</v>
      </c>
      <c r="P29" s="28">
        <v>6174848.3099999996</v>
      </c>
      <c r="Q29" s="28">
        <v>3406812.86</v>
      </c>
      <c r="R29" s="28"/>
      <c r="T29" s="30">
        <v>27</v>
      </c>
      <c r="U29" s="31" t="s">
        <v>93</v>
      </c>
      <c r="V29" s="31" t="s">
        <v>192</v>
      </c>
      <c r="W29" s="32">
        <v>2364775.3092999998</v>
      </c>
      <c r="X29" s="32">
        <v>663541.05859999999</v>
      </c>
    </row>
    <row r="30" spans="1:24" ht="28.8">
      <c r="A30" s="20">
        <v>28</v>
      </c>
      <c r="B30" s="21" t="s">
        <v>119</v>
      </c>
      <c r="C30" s="22">
        <v>62990852.665799998</v>
      </c>
      <c r="D30" s="22">
        <v>17674836.5449</v>
      </c>
      <c r="G30" s="23">
        <v>28</v>
      </c>
      <c r="H30" s="24" t="s">
        <v>119</v>
      </c>
      <c r="I30" s="27">
        <v>48316031.238499999</v>
      </c>
      <c r="J30" s="27">
        <v>13557174.073799999</v>
      </c>
      <c r="K30" s="28">
        <v>44525163.707999997</v>
      </c>
      <c r="L30" s="28">
        <v>1967479.7577</v>
      </c>
      <c r="M30" s="28">
        <v>1355717.41</v>
      </c>
      <c r="N30" s="28">
        <v>2358948.29</v>
      </c>
      <c r="O30" s="28">
        <v>13415075.810000001</v>
      </c>
      <c r="P30" s="28">
        <v>5897370.7199999997</v>
      </c>
      <c r="Q30" s="28">
        <v>3253721.78</v>
      </c>
      <c r="R30" s="28"/>
      <c r="T30" s="30">
        <v>28</v>
      </c>
      <c r="U30" s="31" t="s">
        <v>93</v>
      </c>
      <c r="V30" s="31" t="s">
        <v>194</v>
      </c>
      <c r="W30" s="32">
        <v>2403140.4764999999</v>
      </c>
      <c r="X30" s="32">
        <v>674306.08290000004</v>
      </c>
    </row>
    <row r="31" spans="1:24" ht="28.8">
      <c r="A31" s="20">
        <v>29</v>
      </c>
      <c r="B31" s="21" t="s">
        <v>120</v>
      </c>
      <c r="C31" s="22">
        <v>61713843.096000001</v>
      </c>
      <c r="D31" s="22">
        <v>17316515.702100001</v>
      </c>
      <c r="G31" s="23">
        <v>29</v>
      </c>
      <c r="H31" s="24" t="s">
        <v>120</v>
      </c>
      <c r="I31" s="27">
        <v>65445285.897600003</v>
      </c>
      <c r="J31" s="27">
        <v>18363535.051600002</v>
      </c>
      <c r="K31" s="28">
        <v>60310459.982000001</v>
      </c>
      <c r="L31" s="28">
        <v>2665001.0759000001</v>
      </c>
      <c r="M31" s="28">
        <v>1836353.51</v>
      </c>
      <c r="N31" s="28">
        <v>3195255.1</v>
      </c>
      <c r="O31" s="28">
        <v>18171059.359999999</v>
      </c>
      <c r="P31" s="28">
        <v>7988137.75</v>
      </c>
      <c r="Q31" s="28">
        <v>4407248.41</v>
      </c>
      <c r="R31" s="28"/>
      <c r="T31" s="30">
        <v>29</v>
      </c>
      <c r="U31" s="31" t="s">
        <v>93</v>
      </c>
      <c r="V31" s="31" t="s">
        <v>196</v>
      </c>
      <c r="W31" s="32">
        <v>2352829.2324000001</v>
      </c>
      <c r="X31" s="32">
        <v>660189.06460000004</v>
      </c>
    </row>
    <row r="32" spans="1:24" ht="28.8">
      <c r="A32" s="20">
        <v>30</v>
      </c>
      <c r="B32" s="21" t="s">
        <v>121</v>
      </c>
      <c r="C32" s="22">
        <v>75895901.466800004</v>
      </c>
      <c r="D32" s="22">
        <v>21295911.963100001</v>
      </c>
      <c r="G32" s="23">
        <v>30</v>
      </c>
      <c r="H32" s="24" t="s">
        <v>121</v>
      </c>
      <c r="I32" s="27">
        <v>82554121.834900007</v>
      </c>
      <c r="J32" s="27">
        <v>23164166.665199999</v>
      </c>
      <c r="K32" s="28">
        <v>76076939.584199995</v>
      </c>
      <c r="L32" s="28">
        <v>3361690.9223000002</v>
      </c>
      <c r="M32" s="28">
        <v>2316416.67</v>
      </c>
      <c r="N32" s="28">
        <v>4030565</v>
      </c>
      <c r="O32" s="28">
        <v>22921373.600000001</v>
      </c>
      <c r="P32" s="28">
        <v>10076412.5</v>
      </c>
      <c r="Q32" s="28">
        <v>5559400</v>
      </c>
      <c r="R32" s="28"/>
      <c r="T32" s="30">
        <v>30</v>
      </c>
      <c r="U32" s="31" t="s">
        <v>93</v>
      </c>
      <c r="V32" s="31" t="s">
        <v>198</v>
      </c>
      <c r="W32" s="32">
        <v>2728156.0778999999</v>
      </c>
      <c r="X32" s="32">
        <v>765503.41370000003</v>
      </c>
    </row>
    <row r="33" spans="1:24" ht="28.8">
      <c r="A33" s="20">
        <v>31</v>
      </c>
      <c r="B33" s="21" t="s">
        <v>122</v>
      </c>
      <c r="C33" s="22">
        <v>70661585.330599993</v>
      </c>
      <c r="D33" s="22">
        <v>19827195.820700001</v>
      </c>
      <c r="G33" s="23">
        <v>31</v>
      </c>
      <c r="H33" s="24" t="s">
        <v>122</v>
      </c>
      <c r="I33" s="27">
        <v>51750373.298</v>
      </c>
      <c r="J33" s="27">
        <v>14520828.826199999</v>
      </c>
      <c r="K33" s="28">
        <v>47690047.877999999</v>
      </c>
      <c r="L33" s="28">
        <v>2107329.7891000002</v>
      </c>
      <c r="M33" s="28">
        <v>1452082.88</v>
      </c>
      <c r="N33" s="28">
        <v>2526624.2200000002</v>
      </c>
      <c r="O33" s="28">
        <v>14368630.109999999</v>
      </c>
      <c r="P33" s="28">
        <v>6316560.54</v>
      </c>
      <c r="Q33" s="28">
        <v>3484998.92</v>
      </c>
      <c r="R33" s="28"/>
      <c r="T33" s="30">
        <v>31</v>
      </c>
      <c r="U33" s="31" t="s">
        <v>93</v>
      </c>
      <c r="V33" s="31" t="s">
        <v>200</v>
      </c>
      <c r="W33" s="32">
        <v>2644785.7472000001</v>
      </c>
      <c r="X33" s="32">
        <v>742110.22389999998</v>
      </c>
    </row>
    <row r="34" spans="1:24" ht="28.8">
      <c r="A34" s="20">
        <v>32</v>
      </c>
      <c r="B34" s="21" t="s">
        <v>123</v>
      </c>
      <c r="C34" s="22">
        <v>72976697.463799998</v>
      </c>
      <c r="D34" s="22">
        <v>20476801.7049</v>
      </c>
      <c r="G34" s="23">
        <v>32</v>
      </c>
      <c r="H34" s="24" t="s">
        <v>123</v>
      </c>
      <c r="I34" s="27">
        <v>64147456.583300002</v>
      </c>
      <c r="J34" s="27">
        <v>17999372.319699999</v>
      </c>
      <c r="K34" s="28">
        <v>59114458.133400001</v>
      </c>
      <c r="L34" s="28">
        <v>2612152.0973</v>
      </c>
      <c r="M34" s="28">
        <v>1799937.23</v>
      </c>
      <c r="N34" s="28">
        <v>3131890.78</v>
      </c>
      <c r="O34" s="28">
        <v>17810713.57</v>
      </c>
      <c r="P34" s="28">
        <v>7829726.96</v>
      </c>
      <c r="Q34" s="28">
        <v>4319849.3600000003</v>
      </c>
      <c r="R34" s="28"/>
      <c r="T34" s="30">
        <v>32</v>
      </c>
      <c r="U34" s="31" t="s">
        <v>93</v>
      </c>
      <c r="V34" s="31" t="s">
        <v>202</v>
      </c>
      <c r="W34" s="32">
        <v>2523761.9624000001</v>
      </c>
      <c r="X34" s="32">
        <v>708151.7121</v>
      </c>
    </row>
    <row r="35" spans="1:24" ht="28.8">
      <c r="A35" s="20">
        <v>33</v>
      </c>
      <c r="B35" s="21" t="s">
        <v>124</v>
      </c>
      <c r="C35" s="22">
        <v>74575559.785099998</v>
      </c>
      <c r="D35" s="22">
        <v>20925432.402600002</v>
      </c>
      <c r="G35" s="23">
        <v>33</v>
      </c>
      <c r="H35" s="24" t="s">
        <v>124</v>
      </c>
      <c r="I35" s="27">
        <v>64606417.2619</v>
      </c>
      <c r="J35" s="27">
        <v>18128153.795699999</v>
      </c>
      <c r="K35" s="28">
        <v>59537408.835900001</v>
      </c>
      <c r="L35" s="28">
        <v>2630841.4600999998</v>
      </c>
      <c r="M35" s="28">
        <v>1812815.38</v>
      </c>
      <c r="N35" s="28">
        <v>3154298.76</v>
      </c>
      <c r="O35" s="28">
        <v>17938145.239999998</v>
      </c>
      <c r="P35" s="28">
        <v>7885746.9000000004</v>
      </c>
      <c r="Q35" s="28">
        <v>4350756.91</v>
      </c>
      <c r="R35" s="28"/>
      <c r="T35" s="30">
        <v>33</v>
      </c>
      <c r="U35" s="31" t="s">
        <v>93</v>
      </c>
      <c r="V35" s="31" t="s">
        <v>204</v>
      </c>
      <c r="W35" s="32">
        <v>2351199.6803000001</v>
      </c>
      <c r="X35" s="32">
        <v>659731.82259999996</v>
      </c>
    </row>
    <row r="36" spans="1:24" ht="28.8">
      <c r="A36" s="20">
        <v>34</v>
      </c>
      <c r="B36" s="21" t="s">
        <v>125</v>
      </c>
      <c r="C36" s="22">
        <v>65182155.087300003</v>
      </c>
      <c r="D36" s="22">
        <v>18289702.203600001</v>
      </c>
      <c r="G36" s="23">
        <v>34</v>
      </c>
      <c r="H36" s="24" t="s">
        <v>125</v>
      </c>
      <c r="I36" s="27">
        <v>48422725.8825</v>
      </c>
      <c r="J36" s="27">
        <v>13587111.919</v>
      </c>
      <c r="K36" s="28">
        <v>44623487.108599998</v>
      </c>
      <c r="L36" s="28">
        <v>1971824.476</v>
      </c>
      <c r="M36" s="28">
        <v>1358711.19</v>
      </c>
      <c r="N36" s="28">
        <v>2364157.4700000002</v>
      </c>
      <c r="O36" s="28">
        <v>13444699.869999999</v>
      </c>
      <c r="P36" s="28">
        <v>5910393.6799999997</v>
      </c>
      <c r="Q36" s="28">
        <v>3260906.86</v>
      </c>
      <c r="R36" s="28"/>
      <c r="T36" s="30">
        <v>34</v>
      </c>
      <c r="U36" s="31" t="s">
        <v>93</v>
      </c>
      <c r="V36" s="31" t="s">
        <v>206</v>
      </c>
      <c r="W36" s="32">
        <v>2234479.1088999999</v>
      </c>
      <c r="X36" s="32">
        <v>626980.76529999997</v>
      </c>
    </row>
    <row r="37" spans="1:24" ht="28.8">
      <c r="A37" s="20">
        <v>35</v>
      </c>
      <c r="B37" s="21" t="s">
        <v>126</v>
      </c>
      <c r="C37" s="22">
        <v>67194434.495000005</v>
      </c>
      <c r="D37" s="22">
        <v>18854335.132199999</v>
      </c>
      <c r="G37" s="23">
        <v>35</v>
      </c>
      <c r="H37" s="24" t="s">
        <v>126</v>
      </c>
      <c r="I37" s="27">
        <v>48684807.233999997</v>
      </c>
      <c r="J37" s="27">
        <v>13660650.295700001</v>
      </c>
      <c r="K37" s="28">
        <v>44865005.601899996</v>
      </c>
      <c r="L37" s="28">
        <v>1982496.7054000001</v>
      </c>
      <c r="M37" s="28">
        <v>1366065.03</v>
      </c>
      <c r="N37" s="28">
        <v>2376953.15</v>
      </c>
      <c r="O37" s="28">
        <v>13517467.460000001</v>
      </c>
      <c r="P37" s="28">
        <v>5942382.8799999999</v>
      </c>
      <c r="Q37" s="28">
        <v>3278556.07</v>
      </c>
      <c r="R37" s="28"/>
      <c r="T37" s="30">
        <v>35</v>
      </c>
      <c r="U37" s="31" t="s">
        <v>93</v>
      </c>
      <c r="V37" s="31" t="s">
        <v>208</v>
      </c>
      <c r="W37" s="32">
        <v>2531296.9752000002</v>
      </c>
      <c r="X37" s="32">
        <v>710265.98930000002</v>
      </c>
    </row>
    <row r="38" spans="1:24" ht="28.8">
      <c r="A38" s="20">
        <v>36</v>
      </c>
      <c r="B38" s="21" t="s">
        <v>127</v>
      </c>
      <c r="C38" s="22">
        <v>67337539.020099998</v>
      </c>
      <c r="D38" s="22">
        <v>18894489.3607</v>
      </c>
      <c r="G38" s="23">
        <v>36</v>
      </c>
      <c r="H38" s="24" t="s">
        <v>127</v>
      </c>
      <c r="I38" s="27">
        <v>43989977.824600004</v>
      </c>
      <c r="J38" s="27">
        <v>12343310.7312</v>
      </c>
      <c r="K38" s="28">
        <v>40538531.703400001</v>
      </c>
      <c r="L38" s="28">
        <v>1791318.2995</v>
      </c>
      <c r="M38" s="28">
        <v>1234331.07</v>
      </c>
      <c r="N38" s="28">
        <v>2147736.0699999998</v>
      </c>
      <c r="O38" s="28">
        <v>12213935.470000001</v>
      </c>
      <c r="P38" s="28">
        <v>5369340.1699999999</v>
      </c>
      <c r="Q38" s="28">
        <v>2962394.58</v>
      </c>
      <c r="R38" s="28"/>
      <c r="T38" s="30">
        <v>36</v>
      </c>
      <c r="U38" s="31" t="s">
        <v>93</v>
      </c>
      <c r="V38" s="31" t="s">
        <v>210</v>
      </c>
      <c r="W38" s="32">
        <v>3186188.8319999999</v>
      </c>
      <c r="X38" s="32">
        <v>894024.51980000001</v>
      </c>
    </row>
    <row r="39" spans="1:24" ht="28.8">
      <c r="G39" s="23">
        <v>37</v>
      </c>
      <c r="H39" s="24" t="s">
        <v>931</v>
      </c>
      <c r="I39" s="27">
        <v>19429021.923099998</v>
      </c>
      <c r="J39" s="27">
        <v>5451661.1886999998</v>
      </c>
      <c r="K39" s="28">
        <v>17904624.1928</v>
      </c>
      <c r="L39" s="28">
        <v>791170.2672</v>
      </c>
      <c r="M39" s="28">
        <v>545166.12</v>
      </c>
      <c r="N39" s="28">
        <v>948589.05</v>
      </c>
      <c r="O39" s="28">
        <v>5394520.1100000003</v>
      </c>
      <c r="P39" s="28">
        <v>2371472.62</v>
      </c>
      <c r="Q39" s="28">
        <v>1308398.69</v>
      </c>
      <c r="R39" s="28"/>
      <c r="T39" s="30">
        <v>37</v>
      </c>
      <c r="U39" s="31" t="s">
        <v>93</v>
      </c>
      <c r="V39" s="31" t="s">
        <v>212</v>
      </c>
      <c r="W39" s="32">
        <v>2729865.6157</v>
      </c>
      <c r="X39" s="32">
        <v>765983.09920000006</v>
      </c>
    </row>
    <row r="40" spans="1:24" ht="28.8">
      <c r="T40" s="30">
        <v>38</v>
      </c>
      <c r="U40" s="31" t="s">
        <v>93</v>
      </c>
      <c r="V40" s="31" t="s">
        <v>214</v>
      </c>
      <c r="W40" s="32">
        <v>2645445.7387000001</v>
      </c>
      <c r="X40" s="32">
        <v>742295.41339999996</v>
      </c>
    </row>
    <row r="41" spans="1:24" ht="28.8">
      <c r="T41" s="30">
        <v>39</v>
      </c>
      <c r="U41" s="31" t="s">
        <v>94</v>
      </c>
      <c r="V41" s="31" t="s">
        <v>219</v>
      </c>
      <c r="W41" s="32">
        <v>2540253.2990000001</v>
      </c>
      <c r="X41" s="32">
        <v>712779.0773</v>
      </c>
    </row>
    <row r="42" spans="1:24" ht="28.8">
      <c r="T42" s="30">
        <v>40</v>
      </c>
      <c r="U42" s="31" t="s">
        <v>94</v>
      </c>
      <c r="V42" s="31" t="s">
        <v>220</v>
      </c>
      <c r="W42" s="32">
        <v>1983425.9135</v>
      </c>
      <c r="X42" s="32">
        <v>556536.81980000006</v>
      </c>
    </row>
    <row r="43" spans="1:24" ht="28.8">
      <c r="T43" s="30">
        <v>41</v>
      </c>
      <c r="U43" s="31" t="s">
        <v>94</v>
      </c>
      <c r="V43" s="31" t="s">
        <v>222</v>
      </c>
      <c r="W43" s="32">
        <v>2618684.1033000001</v>
      </c>
      <c r="X43" s="32">
        <v>734786.26699999999</v>
      </c>
    </row>
    <row r="44" spans="1:24" ht="28.8">
      <c r="T44" s="30">
        <v>42</v>
      </c>
      <c r="U44" s="31" t="s">
        <v>94</v>
      </c>
      <c r="V44" s="31" t="s">
        <v>224</v>
      </c>
      <c r="W44" s="32">
        <v>2007518.8036</v>
      </c>
      <c r="X44" s="32">
        <v>563297.13309999998</v>
      </c>
    </row>
    <row r="45" spans="1:24" ht="28.8">
      <c r="T45" s="30">
        <v>43</v>
      </c>
      <c r="U45" s="31" t="s">
        <v>94</v>
      </c>
      <c r="V45" s="31" t="s">
        <v>226</v>
      </c>
      <c r="W45" s="32">
        <v>2697775.6269999999</v>
      </c>
      <c r="X45" s="32">
        <v>756978.85049999994</v>
      </c>
    </row>
    <row r="46" spans="1:24" ht="28.8">
      <c r="T46" s="30">
        <v>44</v>
      </c>
      <c r="U46" s="31" t="s">
        <v>94</v>
      </c>
      <c r="V46" s="31" t="s">
        <v>228</v>
      </c>
      <c r="W46" s="32">
        <v>2351415.3550999998</v>
      </c>
      <c r="X46" s="32">
        <v>659792.33959999995</v>
      </c>
    </row>
    <row r="47" spans="1:24" ht="28.8">
      <c r="T47" s="30">
        <v>45</v>
      </c>
      <c r="U47" s="31" t="s">
        <v>94</v>
      </c>
      <c r="V47" s="31" t="s">
        <v>230</v>
      </c>
      <c r="W47" s="32">
        <v>2666914.5469</v>
      </c>
      <c r="X47" s="32">
        <v>748319.42579999997</v>
      </c>
    </row>
    <row r="48" spans="1:24" ht="28.8">
      <c r="T48" s="30">
        <v>46</v>
      </c>
      <c r="U48" s="31" t="s">
        <v>94</v>
      </c>
      <c r="V48" s="31" t="s">
        <v>232</v>
      </c>
      <c r="W48" s="32">
        <v>2136862.7692999998</v>
      </c>
      <c r="X48" s="32">
        <v>599590.2352</v>
      </c>
    </row>
    <row r="49" spans="20:24" ht="28.8">
      <c r="T49" s="30">
        <v>47</v>
      </c>
      <c r="U49" s="31" t="s">
        <v>94</v>
      </c>
      <c r="V49" s="31" t="s">
        <v>234</v>
      </c>
      <c r="W49" s="32">
        <v>2479903.1806999999</v>
      </c>
      <c r="X49" s="32">
        <v>695845.21420000005</v>
      </c>
    </row>
    <row r="50" spans="20:24" ht="28.8">
      <c r="T50" s="30">
        <v>48</v>
      </c>
      <c r="U50" s="31" t="s">
        <v>94</v>
      </c>
      <c r="V50" s="31" t="s">
        <v>236</v>
      </c>
      <c r="W50" s="32">
        <v>2698019.8539</v>
      </c>
      <c r="X50" s="32">
        <v>757047.37899999996</v>
      </c>
    </row>
    <row r="51" spans="20:24" ht="28.8">
      <c r="T51" s="30">
        <v>49</v>
      </c>
      <c r="U51" s="31" t="s">
        <v>94</v>
      </c>
      <c r="V51" s="31" t="s">
        <v>238</v>
      </c>
      <c r="W51" s="32">
        <v>2076470.7895</v>
      </c>
      <c r="X51" s="32">
        <v>582644.62600000005</v>
      </c>
    </row>
    <row r="52" spans="20:24" ht="28.8">
      <c r="T52" s="30">
        <v>50</v>
      </c>
      <c r="U52" s="31" t="s">
        <v>94</v>
      </c>
      <c r="V52" s="31" t="s">
        <v>240</v>
      </c>
      <c r="W52" s="32">
        <v>2456091.8155999999</v>
      </c>
      <c r="X52" s="32">
        <v>689163.89509999997</v>
      </c>
    </row>
    <row r="53" spans="20:24" ht="28.8">
      <c r="T53" s="30">
        <v>51</v>
      </c>
      <c r="U53" s="31" t="s">
        <v>94</v>
      </c>
      <c r="V53" s="31" t="s">
        <v>242</v>
      </c>
      <c r="W53" s="32">
        <v>2456784.2938000001</v>
      </c>
      <c r="X53" s="32">
        <v>689358.20010000002</v>
      </c>
    </row>
    <row r="54" spans="20:24" ht="28.8">
      <c r="T54" s="30">
        <v>52</v>
      </c>
      <c r="U54" s="31" t="s">
        <v>94</v>
      </c>
      <c r="V54" s="31" t="s">
        <v>244</v>
      </c>
      <c r="W54" s="32">
        <v>2533807.5258999998</v>
      </c>
      <c r="X54" s="32">
        <v>710970.43400000001</v>
      </c>
    </row>
    <row r="55" spans="20:24" ht="28.8">
      <c r="T55" s="30">
        <v>53</v>
      </c>
      <c r="U55" s="31" t="s">
        <v>94</v>
      </c>
      <c r="V55" s="31" t="s">
        <v>246</v>
      </c>
      <c r="W55" s="32">
        <v>2314881.4852</v>
      </c>
      <c r="X55" s="32">
        <v>649541.16579999996</v>
      </c>
    </row>
    <row r="56" spans="20:24" ht="28.8">
      <c r="T56" s="30">
        <v>54</v>
      </c>
      <c r="U56" s="31" t="s">
        <v>94</v>
      </c>
      <c r="V56" s="31" t="s">
        <v>248</v>
      </c>
      <c r="W56" s="32">
        <v>2363610.6104000001</v>
      </c>
      <c r="X56" s="32">
        <v>663214.25139999995</v>
      </c>
    </row>
    <row r="57" spans="20:24" ht="28.8">
      <c r="T57" s="30">
        <v>55</v>
      </c>
      <c r="U57" s="31" t="s">
        <v>94</v>
      </c>
      <c r="V57" s="31" t="s">
        <v>250</v>
      </c>
      <c r="W57" s="32">
        <v>2206290.0054000001</v>
      </c>
      <c r="X57" s="32">
        <v>619071.08039999998</v>
      </c>
    </row>
    <row r="58" spans="20:24" ht="28.8">
      <c r="T58" s="30">
        <v>56</v>
      </c>
      <c r="U58" s="31" t="s">
        <v>94</v>
      </c>
      <c r="V58" s="31" t="s">
        <v>252</v>
      </c>
      <c r="W58" s="32">
        <v>2741104.8492000001</v>
      </c>
      <c r="X58" s="32">
        <v>769136.7574</v>
      </c>
    </row>
    <row r="59" spans="20:24" ht="28.8">
      <c r="T59" s="30">
        <v>57</v>
      </c>
      <c r="U59" s="31" t="s">
        <v>94</v>
      </c>
      <c r="V59" s="31" t="s">
        <v>254</v>
      </c>
      <c r="W59" s="32">
        <v>2287249.0460999999</v>
      </c>
      <c r="X59" s="32">
        <v>641787.67740000004</v>
      </c>
    </row>
    <row r="60" spans="20:24" ht="28.8">
      <c r="T60" s="30">
        <v>58</v>
      </c>
      <c r="U60" s="31" t="s">
        <v>94</v>
      </c>
      <c r="V60" s="31" t="s">
        <v>256</v>
      </c>
      <c r="W60" s="32">
        <v>2406567.3552999999</v>
      </c>
      <c r="X60" s="32">
        <v>675267.64350000001</v>
      </c>
    </row>
    <row r="61" spans="20:24" ht="28.8">
      <c r="T61" s="30">
        <v>59</v>
      </c>
      <c r="U61" s="31" t="s">
        <v>94</v>
      </c>
      <c r="V61" s="31" t="s">
        <v>258</v>
      </c>
      <c r="W61" s="32">
        <v>2503179.5888</v>
      </c>
      <c r="X61" s="32">
        <v>702376.4277</v>
      </c>
    </row>
    <row r="62" spans="20:24" ht="28.8">
      <c r="T62" s="30">
        <v>60</v>
      </c>
      <c r="U62" s="31" t="s">
        <v>94</v>
      </c>
      <c r="V62" s="31" t="s">
        <v>260</v>
      </c>
      <c r="W62" s="32">
        <v>2151548.3727000002</v>
      </c>
      <c r="X62" s="32">
        <v>603710.92299999995</v>
      </c>
    </row>
    <row r="63" spans="20:24" ht="28.8">
      <c r="T63" s="30">
        <v>61</v>
      </c>
      <c r="U63" s="31" t="s">
        <v>94</v>
      </c>
      <c r="V63" s="31" t="s">
        <v>262</v>
      </c>
      <c r="W63" s="32">
        <v>2246635.0469</v>
      </c>
      <c r="X63" s="32">
        <v>630391.64500000002</v>
      </c>
    </row>
    <row r="64" spans="20:24" ht="28.8">
      <c r="T64" s="30">
        <v>62</v>
      </c>
      <c r="U64" s="31" t="s">
        <v>94</v>
      </c>
      <c r="V64" s="31" t="s">
        <v>264</v>
      </c>
      <c r="W64" s="32">
        <v>2301186.1436999999</v>
      </c>
      <c r="X64" s="32">
        <v>645698.33920000005</v>
      </c>
    </row>
    <row r="65" spans="20:24" ht="28.8">
      <c r="T65" s="30">
        <v>63</v>
      </c>
      <c r="U65" s="31" t="s">
        <v>94</v>
      </c>
      <c r="V65" s="31" t="s">
        <v>266</v>
      </c>
      <c r="W65" s="32">
        <v>2711307.0501999999</v>
      </c>
      <c r="X65" s="32">
        <v>760775.68259999994</v>
      </c>
    </row>
    <row r="66" spans="20:24" ht="28.8">
      <c r="T66" s="30">
        <v>64</v>
      </c>
      <c r="U66" s="31" t="s">
        <v>94</v>
      </c>
      <c r="V66" s="31" t="s">
        <v>268</v>
      </c>
      <c r="W66" s="32">
        <v>2019670.8097999999</v>
      </c>
      <c r="X66" s="32">
        <v>566706.9094</v>
      </c>
    </row>
    <row r="67" spans="20:24" ht="28.8">
      <c r="T67" s="30">
        <v>65</v>
      </c>
      <c r="U67" s="31" t="s">
        <v>94</v>
      </c>
      <c r="V67" s="31" t="s">
        <v>270</v>
      </c>
      <c r="W67" s="32">
        <v>2478152.577</v>
      </c>
      <c r="X67" s="32">
        <v>695354.00580000004</v>
      </c>
    </row>
    <row r="68" spans="20:24" ht="28.8">
      <c r="T68" s="30">
        <v>66</v>
      </c>
      <c r="U68" s="31" t="s">
        <v>94</v>
      </c>
      <c r="V68" s="31" t="s">
        <v>272</v>
      </c>
      <c r="W68" s="32">
        <v>2020390.0393000001</v>
      </c>
      <c r="X68" s="32">
        <v>566908.72069999995</v>
      </c>
    </row>
    <row r="69" spans="20:24" ht="28.8">
      <c r="T69" s="30">
        <v>67</v>
      </c>
      <c r="U69" s="31" t="s">
        <v>94</v>
      </c>
      <c r="V69" s="31" t="s">
        <v>274</v>
      </c>
      <c r="W69" s="32">
        <v>2634912.9588000001</v>
      </c>
      <c r="X69" s="32">
        <v>739339.9817</v>
      </c>
    </row>
    <row r="70" spans="20:24" ht="43.2">
      <c r="T70" s="30">
        <v>68</v>
      </c>
      <c r="U70" s="31" t="s">
        <v>94</v>
      </c>
      <c r="V70" s="31" t="s">
        <v>276</v>
      </c>
      <c r="W70" s="32">
        <v>2180260.7595000002</v>
      </c>
      <c r="X70" s="32">
        <v>611767.43790000002</v>
      </c>
    </row>
    <row r="71" spans="20:24" ht="28.8">
      <c r="T71" s="30">
        <v>69</v>
      </c>
      <c r="U71" s="31" t="s">
        <v>94</v>
      </c>
      <c r="V71" s="31" t="s">
        <v>278</v>
      </c>
      <c r="W71" s="32">
        <v>3295570.4553999999</v>
      </c>
      <c r="X71" s="32">
        <v>924716.31440000003</v>
      </c>
    </row>
    <row r="72" spans="20:24" ht="28.8">
      <c r="T72" s="30">
        <v>70</v>
      </c>
      <c r="U72" s="31" t="s">
        <v>95</v>
      </c>
      <c r="V72" s="31" t="s">
        <v>283</v>
      </c>
      <c r="W72" s="32">
        <v>3706784.2050000001</v>
      </c>
      <c r="X72" s="32">
        <v>1040100.3027999999</v>
      </c>
    </row>
    <row r="73" spans="20:24" ht="28.8">
      <c r="T73" s="30">
        <v>71</v>
      </c>
      <c r="U73" s="31" t="s">
        <v>95</v>
      </c>
      <c r="V73" s="31" t="s">
        <v>285</v>
      </c>
      <c r="W73" s="32">
        <v>2437792.2618999998</v>
      </c>
      <c r="X73" s="32">
        <v>684029.15560000006</v>
      </c>
    </row>
    <row r="74" spans="20:24" ht="28.8">
      <c r="T74" s="30">
        <v>72</v>
      </c>
      <c r="U74" s="31" t="s">
        <v>95</v>
      </c>
      <c r="V74" s="31" t="s">
        <v>287</v>
      </c>
      <c r="W74" s="32">
        <v>2507798.8492999999</v>
      </c>
      <c r="X74" s="32">
        <v>703672.56310000003</v>
      </c>
    </row>
    <row r="75" spans="20:24" ht="28.8">
      <c r="T75" s="30">
        <v>73</v>
      </c>
      <c r="U75" s="31" t="s">
        <v>95</v>
      </c>
      <c r="V75" s="31" t="s">
        <v>289</v>
      </c>
      <c r="W75" s="32">
        <v>3031164.1475</v>
      </c>
      <c r="X75" s="32">
        <v>850525.56969999999</v>
      </c>
    </row>
    <row r="76" spans="20:24" ht="28.8">
      <c r="T76" s="30">
        <v>74</v>
      </c>
      <c r="U76" s="31" t="s">
        <v>95</v>
      </c>
      <c r="V76" s="31" t="s">
        <v>291</v>
      </c>
      <c r="W76" s="32">
        <v>2302070.5551999998</v>
      </c>
      <c r="X76" s="32">
        <v>645946.49950000003</v>
      </c>
    </row>
    <row r="77" spans="20:24" ht="28.8">
      <c r="T77" s="30">
        <v>75</v>
      </c>
      <c r="U77" s="31" t="s">
        <v>95</v>
      </c>
      <c r="V77" s="31" t="s">
        <v>293</v>
      </c>
      <c r="W77" s="32">
        <v>2650196.5436</v>
      </c>
      <c r="X77" s="32">
        <v>743628.45929999999</v>
      </c>
    </row>
    <row r="78" spans="20:24" ht="28.8">
      <c r="T78" s="30">
        <v>76</v>
      </c>
      <c r="U78" s="31" t="s">
        <v>95</v>
      </c>
      <c r="V78" s="31" t="s">
        <v>295</v>
      </c>
      <c r="W78" s="32">
        <v>2456134.3443999998</v>
      </c>
      <c r="X78" s="32">
        <v>689175.8284</v>
      </c>
    </row>
    <row r="79" spans="20:24" ht="28.8">
      <c r="T79" s="30">
        <v>77</v>
      </c>
      <c r="U79" s="31" t="s">
        <v>95</v>
      </c>
      <c r="V79" s="31" t="s">
        <v>297</v>
      </c>
      <c r="W79" s="32">
        <v>2196089.2873999998</v>
      </c>
      <c r="X79" s="32">
        <v>616208.82319999998</v>
      </c>
    </row>
    <row r="80" spans="20:24" ht="28.8">
      <c r="T80" s="30">
        <v>78</v>
      </c>
      <c r="U80" s="31" t="s">
        <v>95</v>
      </c>
      <c r="V80" s="31" t="s">
        <v>299</v>
      </c>
      <c r="W80" s="32">
        <v>2439168.8177</v>
      </c>
      <c r="X80" s="32">
        <v>684415.40850000002</v>
      </c>
    </row>
    <row r="81" spans="20:24" ht="28.8">
      <c r="T81" s="30">
        <v>79</v>
      </c>
      <c r="U81" s="31" t="s">
        <v>95</v>
      </c>
      <c r="V81" s="31" t="s">
        <v>301</v>
      </c>
      <c r="W81" s="32">
        <v>3858852.9978999998</v>
      </c>
      <c r="X81" s="32">
        <v>1082769.8483</v>
      </c>
    </row>
    <row r="82" spans="20:24" ht="28.8">
      <c r="T82" s="30">
        <v>80</v>
      </c>
      <c r="U82" s="31" t="s">
        <v>95</v>
      </c>
      <c r="V82" s="31" t="s">
        <v>303</v>
      </c>
      <c r="W82" s="32">
        <v>2681907.4936000002</v>
      </c>
      <c r="X82" s="32">
        <v>752526.35219999996</v>
      </c>
    </row>
    <row r="83" spans="20:24" ht="28.8">
      <c r="T83" s="30">
        <v>81</v>
      </c>
      <c r="U83" s="31" t="s">
        <v>95</v>
      </c>
      <c r="V83" s="31" t="s">
        <v>305</v>
      </c>
      <c r="W83" s="32">
        <v>3278901.1776000001</v>
      </c>
      <c r="X83" s="32">
        <v>920039.02009999997</v>
      </c>
    </row>
    <row r="84" spans="20:24" ht="28.8">
      <c r="T84" s="30">
        <v>82</v>
      </c>
      <c r="U84" s="31" t="s">
        <v>95</v>
      </c>
      <c r="V84" s="31" t="s">
        <v>307</v>
      </c>
      <c r="W84" s="32">
        <v>2409155.4478000002</v>
      </c>
      <c r="X84" s="32">
        <v>675993.84589999996</v>
      </c>
    </row>
    <row r="85" spans="20:24" ht="28.8">
      <c r="T85" s="30">
        <v>83</v>
      </c>
      <c r="U85" s="31" t="s">
        <v>95</v>
      </c>
      <c r="V85" s="31" t="s">
        <v>309</v>
      </c>
      <c r="W85" s="32">
        <v>2388691.9619999998</v>
      </c>
      <c r="X85" s="32">
        <v>670251.92070000002</v>
      </c>
    </row>
    <row r="86" spans="20:24" ht="28.8">
      <c r="T86" s="30">
        <v>84</v>
      </c>
      <c r="U86" s="31" t="s">
        <v>95</v>
      </c>
      <c r="V86" s="31" t="s">
        <v>311</v>
      </c>
      <c r="W86" s="32">
        <v>2866953.409</v>
      </c>
      <c r="X86" s="32">
        <v>804449.07059999998</v>
      </c>
    </row>
    <row r="87" spans="20:24" ht="28.8">
      <c r="T87" s="30">
        <v>85</v>
      </c>
      <c r="U87" s="31" t="s">
        <v>95</v>
      </c>
      <c r="V87" s="31" t="s">
        <v>313</v>
      </c>
      <c r="W87" s="32">
        <v>2739455.1094999998</v>
      </c>
      <c r="X87" s="32">
        <v>768673.85080000001</v>
      </c>
    </row>
    <row r="88" spans="20:24" ht="28.8">
      <c r="T88" s="30">
        <v>86</v>
      </c>
      <c r="U88" s="31" t="s">
        <v>95</v>
      </c>
      <c r="V88" s="31" t="s">
        <v>314</v>
      </c>
      <c r="W88" s="32">
        <v>2294906.7019000002</v>
      </c>
      <c r="X88" s="32">
        <v>643936.36739999999</v>
      </c>
    </row>
    <row r="89" spans="20:24" ht="28.8">
      <c r="T89" s="30">
        <v>87</v>
      </c>
      <c r="U89" s="31" t="s">
        <v>95</v>
      </c>
      <c r="V89" s="31" t="s">
        <v>316</v>
      </c>
      <c r="W89" s="32">
        <v>2377941.3135000002</v>
      </c>
      <c r="X89" s="32">
        <v>667235.35640000005</v>
      </c>
    </row>
    <row r="90" spans="20:24" ht="28.8">
      <c r="T90" s="30">
        <v>88</v>
      </c>
      <c r="U90" s="31" t="s">
        <v>95</v>
      </c>
      <c r="V90" s="31" t="s">
        <v>318</v>
      </c>
      <c r="W90" s="32">
        <v>2567974.7115000002</v>
      </c>
      <c r="X90" s="32">
        <v>720557.53110000002</v>
      </c>
    </row>
    <row r="91" spans="20:24" ht="28.8">
      <c r="T91" s="30">
        <v>89</v>
      </c>
      <c r="U91" s="31" t="s">
        <v>95</v>
      </c>
      <c r="V91" s="31" t="s">
        <v>320</v>
      </c>
      <c r="W91" s="32">
        <v>2598725.4774000002</v>
      </c>
      <c r="X91" s="32">
        <v>729186.00230000005</v>
      </c>
    </row>
    <row r="92" spans="20:24" ht="28.8">
      <c r="T92" s="30">
        <v>90</v>
      </c>
      <c r="U92" s="31" t="s">
        <v>95</v>
      </c>
      <c r="V92" s="31" t="s">
        <v>322</v>
      </c>
      <c r="W92" s="32">
        <v>2495159.1468000002</v>
      </c>
      <c r="X92" s="32">
        <v>700125.94220000005</v>
      </c>
    </row>
    <row r="93" spans="20:24" ht="14.4">
      <c r="T93" s="30">
        <v>91</v>
      </c>
      <c r="U93" s="31" t="s">
        <v>96</v>
      </c>
      <c r="V93" s="31" t="s">
        <v>327</v>
      </c>
      <c r="W93" s="32">
        <v>4207108.0732000005</v>
      </c>
      <c r="X93" s="32">
        <v>1180488.0292</v>
      </c>
    </row>
    <row r="94" spans="20:24" ht="14.4">
      <c r="T94" s="30">
        <v>92</v>
      </c>
      <c r="U94" s="31" t="s">
        <v>96</v>
      </c>
      <c r="V94" s="31" t="s">
        <v>96</v>
      </c>
      <c r="W94" s="32">
        <v>5080526.0969000002</v>
      </c>
      <c r="X94" s="32">
        <v>1425563.6259000001</v>
      </c>
    </row>
    <row r="95" spans="20:24" ht="14.4">
      <c r="T95" s="30">
        <v>93</v>
      </c>
      <c r="U95" s="31" t="s">
        <v>96</v>
      </c>
      <c r="V95" s="31" t="s">
        <v>330</v>
      </c>
      <c r="W95" s="32">
        <v>2221950.1367000001</v>
      </c>
      <c r="X95" s="32">
        <v>623465.21459999995</v>
      </c>
    </row>
    <row r="96" spans="20:24" ht="14.4">
      <c r="T96" s="30">
        <v>94</v>
      </c>
      <c r="U96" s="31" t="s">
        <v>96</v>
      </c>
      <c r="V96" s="31" t="s">
        <v>332</v>
      </c>
      <c r="W96" s="32">
        <v>2625982.0251000002</v>
      </c>
      <c r="X96" s="32">
        <v>736834.01789999998</v>
      </c>
    </row>
    <row r="97" spans="20:24" ht="14.4">
      <c r="T97" s="30">
        <v>95</v>
      </c>
      <c r="U97" s="31" t="s">
        <v>96</v>
      </c>
      <c r="V97" s="31" t="s">
        <v>334</v>
      </c>
      <c r="W97" s="32">
        <v>3331166.3445000001</v>
      </c>
      <c r="X97" s="32">
        <v>934704.29669999995</v>
      </c>
    </row>
    <row r="98" spans="20:24" ht="14.4">
      <c r="T98" s="30">
        <v>96</v>
      </c>
      <c r="U98" s="31" t="s">
        <v>96</v>
      </c>
      <c r="V98" s="31" t="s">
        <v>336</v>
      </c>
      <c r="W98" s="32">
        <v>2205847.5934000001</v>
      </c>
      <c r="X98" s="32">
        <v>618946.94240000006</v>
      </c>
    </row>
    <row r="99" spans="20:24" ht="14.4">
      <c r="T99" s="30">
        <v>97</v>
      </c>
      <c r="U99" s="31" t="s">
        <v>96</v>
      </c>
      <c r="V99" s="31" t="s">
        <v>338</v>
      </c>
      <c r="W99" s="32">
        <v>3519147.3099000002</v>
      </c>
      <c r="X99" s="32">
        <v>987450.57180000003</v>
      </c>
    </row>
    <row r="100" spans="20:24" ht="28.8">
      <c r="T100" s="30">
        <v>98</v>
      </c>
      <c r="U100" s="31" t="s">
        <v>96</v>
      </c>
      <c r="V100" s="31" t="s">
        <v>340</v>
      </c>
      <c r="W100" s="32">
        <v>3552476.6468000002</v>
      </c>
      <c r="X100" s="32">
        <v>996802.57380000001</v>
      </c>
    </row>
    <row r="101" spans="20:24" ht="14.4">
      <c r="T101" s="30">
        <v>99</v>
      </c>
      <c r="U101" s="31" t="s">
        <v>96</v>
      </c>
      <c r="V101" s="31" t="s">
        <v>342</v>
      </c>
      <c r="W101" s="32">
        <v>2498774.1186000002</v>
      </c>
      <c r="X101" s="32">
        <v>701140.28049999999</v>
      </c>
    </row>
    <row r="102" spans="20:24" ht="14.4">
      <c r="T102" s="30">
        <v>100</v>
      </c>
      <c r="U102" s="31" t="s">
        <v>96</v>
      </c>
      <c r="V102" s="31" t="s">
        <v>343</v>
      </c>
      <c r="W102" s="32">
        <v>2861825.6255000001</v>
      </c>
      <c r="X102" s="32">
        <v>803010.24690000003</v>
      </c>
    </row>
    <row r="103" spans="20:24" ht="28.8">
      <c r="T103" s="30">
        <v>101</v>
      </c>
      <c r="U103" s="31" t="s">
        <v>96</v>
      </c>
      <c r="V103" s="31" t="s">
        <v>345</v>
      </c>
      <c r="W103" s="32">
        <v>2214390.1804999998</v>
      </c>
      <c r="X103" s="32">
        <v>621343.93850000005</v>
      </c>
    </row>
    <row r="104" spans="20:24" ht="28.8">
      <c r="T104" s="30">
        <v>102</v>
      </c>
      <c r="U104" s="31" t="s">
        <v>96</v>
      </c>
      <c r="V104" s="31" t="s">
        <v>347</v>
      </c>
      <c r="W104" s="32">
        <v>3429213.9437000002</v>
      </c>
      <c r="X104" s="32">
        <v>962215.83559999999</v>
      </c>
    </row>
    <row r="105" spans="20:24" ht="14.4">
      <c r="T105" s="30">
        <v>103</v>
      </c>
      <c r="U105" s="31" t="s">
        <v>96</v>
      </c>
      <c r="V105" s="31" t="s">
        <v>349</v>
      </c>
      <c r="W105" s="32">
        <v>2820364.8144</v>
      </c>
      <c r="X105" s="32">
        <v>791376.60439999995</v>
      </c>
    </row>
    <row r="106" spans="20:24" ht="14.4">
      <c r="T106" s="30">
        <v>104</v>
      </c>
      <c r="U106" s="31" t="s">
        <v>96</v>
      </c>
      <c r="V106" s="31" t="s">
        <v>351</v>
      </c>
      <c r="W106" s="32">
        <v>3293299.2804</v>
      </c>
      <c r="X106" s="32">
        <v>924079.03709999996</v>
      </c>
    </row>
    <row r="107" spans="20:24" ht="14.4">
      <c r="T107" s="30">
        <v>105</v>
      </c>
      <c r="U107" s="31" t="s">
        <v>96</v>
      </c>
      <c r="V107" s="31" t="s">
        <v>353</v>
      </c>
      <c r="W107" s="32">
        <v>4220290.1864</v>
      </c>
      <c r="X107" s="32">
        <v>1184186.8470999999</v>
      </c>
    </row>
    <row r="108" spans="20:24" ht="14.4">
      <c r="T108" s="30">
        <v>106</v>
      </c>
      <c r="U108" s="31" t="s">
        <v>96</v>
      </c>
      <c r="V108" s="31" t="s">
        <v>355</v>
      </c>
      <c r="W108" s="32">
        <v>3163867.7431999999</v>
      </c>
      <c r="X108" s="32">
        <v>887761.36289999995</v>
      </c>
    </row>
    <row r="109" spans="20:24" ht="28.8">
      <c r="T109" s="30">
        <v>107</v>
      </c>
      <c r="U109" s="31" t="s">
        <v>96</v>
      </c>
      <c r="V109" s="31" t="s">
        <v>357</v>
      </c>
      <c r="W109" s="32">
        <v>3111906.5203</v>
      </c>
      <c r="X109" s="32">
        <v>873181.37100000004</v>
      </c>
    </row>
    <row r="110" spans="20:24" ht="14.4">
      <c r="T110" s="30">
        <v>108</v>
      </c>
      <c r="U110" s="31" t="s">
        <v>96</v>
      </c>
      <c r="V110" s="31" t="s">
        <v>359</v>
      </c>
      <c r="W110" s="32">
        <v>4376304.3817999996</v>
      </c>
      <c r="X110" s="32">
        <v>1227963.4478</v>
      </c>
    </row>
    <row r="111" spans="20:24" ht="14.4">
      <c r="T111" s="30">
        <v>109</v>
      </c>
      <c r="U111" s="31" t="s">
        <v>96</v>
      </c>
      <c r="V111" s="31" t="s">
        <v>361</v>
      </c>
      <c r="W111" s="32">
        <v>2435667.1661999999</v>
      </c>
      <c r="X111" s="32">
        <v>683432.86710000003</v>
      </c>
    </row>
    <row r="112" spans="20:24" ht="14.4">
      <c r="T112" s="30">
        <v>110</v>
      </c>
      <c r="U112" s="31" t="s">
        <v>96</v>
      </c>
      <c r="V112" s="31" t="s">
        <v>363</v>
      </c>
      <c r="W112" s="32">
        <v>2725440.2703999998</v>
      </c>
      <c r="X112" s="32">
        <v>764741.37520000001</v>
      </c>
    </row>
    <row r="113" spans="20:24" ht="14.4">
      <c r="T113" s="30">
        <v>111</v>
      </c>
      <c r="U113" s="31" t="s">
        <v>97</v>
      </c>
      <c r="V113" s="31" t="s">
        <v>368</v>
      </c>
      <c r="W113" s="32">
        <v>3094939.8048999999</v>
      </c>
      <c r="X113" s="32">
        <v>868420.61750000005</v>
      </c>
    </row>
    <row r="114" spans="20:24" ht="28.8">
      <c r="T114" s="30">
        <v>112</v>
      </c>
      <c r="U114" s="31" t="s">
        <v>97</v>
      </c>
      <c r="V114" s="31" t="s">
        <v>370</v>
      </c>
      <c r="W114" s="32">
        <v>3553006.9424000001</v>
      </c>
      <c r="X114" s="32">
        <v>996951.37139999995</v>
      </c>
    </row>
    <row r="115" spans="20:24" ht="43.2">
      <c r="T115" s="30">
        <v>113</v>
      </c>
      <c r="U115" s="31" t="s">
        <v>97</v>
      </c>
      <c r="V115" s="31" t="s">
        <v>372</v>
      </c>
      <c r="W115" s="32">
        <v>2364529.8942</v>
      </c>
      <c r="X115" s="32">
        <v>663472.19660000002</v>
      </c>
    </row>
    <row r="116" spans="20:24" ht="14.4">
      <c r="T116" s="30">
        <v>114</v>
      </c>
      <c r="U116" s="31" t="s">
        <v>97</v>
      </c>
      <c r="V116" s="31" t="s">
        <v>374</v>
      </c>
      <c r="W116" s="32">
        <v>2915572.1826999998</v>
      </c>
      <c r="X116" s="32">
        <v>818091.1923</v>
      </c>
    </row>
    <row r="117" spans="20:24" ht="14.4">
      <c r="T117" s="30">
        <v>115</v>
      </c>
      <c r="U117" s="31" t="s">
        <v>97</v>
      </c>
      <c r="V117" s="31" t="s">
        <v>376</v>
      </c>
      <c r="W117" s="32">
        <v>3064012.1724</v>
      </c>
      <c r="X117" s="32">
        <v>859742.51859999995</v>
      </c>
    </row>
    <row r="118" spans="20:24" ht="28.8">
      <c r="T118" s="30">
        <v>116</v>
      </c>
      <c r="U118" s="31" t="s">
        <v>97</v>
      </c>
      <c r="V118" s="31" t="s">
        <v>378</v>
      </c>
      <c r="W118" s="32">
        <v>3012399.6052999999</v>
      </c>
      <c r="X118" s="32">
        <v>845260.35730000003</v>
      </c>
    </row>
    <row r="119" spans="20:24" ht="28.8">
      <c r="T119" s="30">
        <v>117</v>
      </c>
      <c r="U119" s="31" t="s">
        <v>97</v>
      </c>
      <c r="V119" s="31" t="s">
        <v>380</v>
      </c>
      <c r="W119" s="32">
        <v>4161836.1101000002</v>
      </c>
      <c r="X119" s="32">
        <v>1167785.0015</v>
      </c>
    </row>
    <row r="120" spans="20:24" ht="28.8">
      <c r="T120" s="30">
        <v>118</v>
      </c>
      <c r="U120" s="31" t="s">
        <v>97</v>
      </c>
      <c r="V120" s="31" t="s">
        <v>382</v>
      </c>
      <c r="W120" s="32">
        <v>3841530.3004000001</v>
      </c>
      <c r="X120" s="32">
        <v>1077909.2084999999</v>
      </c>
    </row>
    <row r="121" spans="20:24" ht="14.4">
      <c r="T121" s="30">
        <v>119</v>
      </c>
      <c r="U121" s="31" t="s">
        <v>98</v>
      </c>
      <c r="V121" s="31" t="s">
        <v>387</v>
      </c>
      <c r="W121" s="32">
        <v>3061002.3393999999</v>
      </c>
      <c r="X121" s="32">
        <v>858897.97840000002</v>
      </c>
    </row>
    <row r="122" spans="20:24" ht="14.4">
      <c r="T122" s="30">
        <v>120</v>
      </c>
      <c r="U122" s="31" t="s">
        <v>98</v>
      </c>
      <c r="V122" s="31" t="s">
        <v>389</v>
      </c>
      <c r="W122" s="32">
        <v>2700871.4109</v>
      </c>
      <c r="X122" s="32">
        <v>757847.50789999997</v>
      </c>
    </row>
    <row r="123" spans="20:24" ht="14.4">
      <c r="T123" s="30">
        <v>121</v>
      </c>
      <c r="U123" s="31" t="s">
        <v>98</v>
      </c>
      <c r="V123" s="31" t="s">
        <v>391</v>
      </c>
      <c r="W123" s="32">
        <v>2615246.514</v>
      </c>
      <c r="X123" s="32">
        <v>733821.70109999995</v>
      </c>
    </row>
    <row r="124" spans="20:24" ht="14.4">
      <c r="T124" s="30">
        <v>122</v>
      </c>
      <c r="U124" s="31" t="s">
        <v>98</v>
      </c>
      <c r="V124" s="31" t="s">
        <v>393</v>
      </c>
      <c r="W124" s="32">
        <v>3100340.5578999999</v>
      </c>
      <c r="X124" s="32">
        <v>869936.03480000002</v>
      </c>
    </row>
    <row r="125" spans="20:24" ht="14.4">
      <c r="T125" s="30">
        <v>123</v>
      </c>
      <c r="U125" s="31" t="s">
        <v>98</v>
      </c>
      <c r="V125" s="31" t="s">
        <v>395</v>
      </c>
      <c r="W125" s="32">
        <v>4023759.3357000002</v>
      </c>
      <c r="X125" s="32">
        <v>1129041.5282000001</v>
      </c>
    </row>
    <row r="126" spans="20:24" ht="14.4">
      <c r="T126" s="30">
        <v>124</v>
      </c>
      <c r="U126" s="31" t="s">
        <v>98</v>
      </c>
      <c r="V126" s="31" t="s">
        <v>397</v>
      </c>
      <c r="W126" s="32">
        <v>3287461.8095</v>
      </c>
      <c r="X126" s="32">
        <v>922441.07949999999</v>
      </c>
    </row>
    <row r="127" spans="20:24" ht="28.8">
      <c r="T127" s="30">
        <v>125</v>
      </c>
      <c r="U127" s="31" t="s">
        <v>98</v>
      </c>
      <c r="V127" s="31" t="s">
        <v>399</v>
      </c>
      <c r="W127" s="32">
        <v>3118464.4057999998</v>
      </c>
      <c r="X127" s="32">
        <v>875021.47230000002</v>
      </c>
    </row>
    <row r="128" spans="20:24" ht="28.8">
      <c r="T128" s="30">
        <v>126</v>
      </c>
      <c r="U128" s="31" t="s">
        <v>98</v>
      </c>
      <c r="V128" s="31" t="s">
        <v>401</v>
      </c>
      <c r="W128" s="32">
        <v>2679860.1893000002</v>
      </c>
      <c r="X128" s="32">
        <v>751951.89150000003</v>
      </c>
    </row>
    <row r="129" spans="20:24" ht="28.8">
      <c r="T129" s="30">
        <v>127</v>
      </c>
      <c r="U129" s="31" t="s">
        <v>98</v>
      </c>
      <c r="V129" s="31" t="s">
        <v>403</v>
      </c>
      <c r="W129" s="32">
        <v>3385354.6047</v>
      </c>
      <c r="X129" s="32">
        <v>949909.18130000005</v>
      </c>
    </row>
    <row r="130" spans="20:24" ht="28.8">
      <c r="T130" s="30">
        <v>128</v>
      </c>
      <c r="U130" s="31" t="s">
        <v>98</v>
      </c>
      <c r="V130" s="31" t="s">
        <v>405</v>
      </c>
      <c r="W130" s="32">
        <v>3202929.2352999998</v>
      </c>
      <c r="X130" s="32">
        <v>898721.77150000003</v>
      </c>
    </row>
    <row r="131" spans="20:24" ht="14.4">
      <c r="T131" s="30">
        <v>129</v>
      </c>
      <c r="U131" s="31" t="s">
        <v>98</v>
      </c>
      <c r="V131" s="31" t="s">
        <v>407</v>
      </c>
      <c r="W131" s="32">
        <v>3667140.2121000001</v>
      </c>
      <c r="X131" s="32">
        <v>1028976.448</v>
      </c>
    </row>
    <row r="132" spans="20:24" ht="14.4">
      <c r="T132" s="30">
        <v>130</v>
      </c>
      <c r="U132" s="31" t="s">
        <v>98</v>
      </c>
      <c r="V132" s="31" t="s">
        <v>409</v>
      </c>
      <c r="W132" s="32">
        <v>2816147.6847000001</v>
      </c>
      <c r="X132" s="32">
        <v>790193.30440000002</v>
      </c>
    </row>
    <row r="133" spans="20:24" ht="14.4">
      <c r="T133" s="30">
        <v>131</v>
      </c>
      <c r="U133" s="31" t="s">
        <v>98</v>
      </c>
      <c r="V133" s="31" t="s">
        <v>411</v>
      </c>
      <c r="W133" s="32">
        <v>3382855.2848</v>
      </c>
      <c r="X133" s="32">
        <v>949207.88789999997</v>
      </c>
    </row>
    <row r="134" spans="20:24" ht="14.4">
      <c r="T134" s="30">
        <v>132</v>
      </c>
      <c r="U134" s="31" t="s">
        <v>98</v>
      </c>
      <c r="V134" s="31" t="s">
        <v>413</v>
      </c>
      <c r="W134" s="32">
        <v>2498928.7351000002</v>
      </c>
      <c r="X134" s="32">
        <v>701183.66489999997</v>
      </c>
    </row>
    <row r="135" spans="20:24" ht="28.8">
      <c r="T135" s="30">
        <v>133</v>
      </c>
      <c r="U135" s="31" t="s">
        <v>98</v>
      </c>
      <c r="V135" s="31" t="s">
        <v>415</v>
      </c>
      <c r="W135" s="32">
        <v>2625177.5129999998</v>
      </c>
      <c r="X135" s="32">
        <v>736608.27690000006</v>
      </c>
    </row>
    <row r="136" spans="20:24" ht="14.4">
      <c r="T136" s="30">
        <v>134</v>
      </c>
      <c r="U136" s="31" t="s">
        <v>98</v>
      </c>
      <c r="V136" s="31" t="s">
        <v>417</v>
      </c>
      <c r="W136" s="32">
        <v>2394482.0402000002</v>
      </c>
      <c r="X136" s="32">
        <v>671876.58019999997</v>
      </c>
    </row>
    <row r="137" spans="20:24" ht="14.4">
      <c r="T137" s="30">
        <v>135</v>
      </c>
      <c r="U137" s="31" t="s">
        <v>98</v>
      </c>
      <c r="V137" s="31" t="s">
        <v>419</v>
      </c>
      <c r="W137" s="32">
        <v>3029751.2656</v>
      </c>
      <c r="X137" s="32">
        <v>850129.12390000001</v>
      </c>
    </row>
    <row r="138" spans="20:24" ht="28.8">
      <c r="T138" s="30">
        <v>136</v>
      </c>
      <c r="U138" s="31" t="s">
        <v>98</v>
      </c>
      <c r="V138" s="31" t="s">
        <v>421</v>
      </c>
      <c r="W138" s="32">
        <v>2839184.8056999999</v>
      </c>
      <c r="X138" s="32">
        <v>796657.37549999997</v>
      </c>
    </row>
    <row r="139" spans="20:24" ht="14.4">
      <c r="T139" s="30">
        <v>137</v>
      </c>
      <c r="U139" s="31" t="s">
        <v>98</v>
      </c>
      <c r="V139" s="31" t="s">
        <v>423</v>
      </c>
      <c r="W139" s="32">
        <v>3325208.0233999998</v>
      </c>
      <c r="X139" s="32">
        <v>933032.42940000002</v>
      </c>
    </row>
    <row r="140" spans="20:24" ht="14.4">
      <c r="T140" s="30">
        <v>138</v>
      </c>
      <c r="U140" s="31" t="s">
        <v>98</v>
      </c>
      <c r="V140" s="31" t="s">
        <v>425</v>
      </c>
      <c r="W140" s="32">
        <v>2304627.6967000002</v>
      </c>
      <c r="X140" s="32">
        <v>646664.01729999995</v>
      </c>
    </row>
    <row r="141" spans="20:24" ht="14.4">
      <c r="T141" s="30">
        <v>139</v>
      </c>
      <c r="U141" s="31" t="s">
        <v>98</v>
      </c>
      <c r="V141" s="31" t="s">
        <v>427</v>
      </c>
      <c r="W141" s="32">
        <v>3151171.2335000001</v>
      </c>
      <c r="X141" s="32">
        <v>884198.80220000003</v>
      </c>
    </row>
    <row r="142" spans="20:24" ht="28.8">
      <c r="T142" s="30">
        <v>140</v>
      </c>
      <c r="U142" s="31" t="s">
        <v>98</v>
      </c>
      <c r="V142" s="31" t="s">
        <v>429</v>
      </c>
      <c r="W142" s="32">
        <v>3068352.5655</v>
      </c>
      <c r="X142" s="32">
        <v>860960.40560000006</v>
      </c>
    </row>
    <row r="143" spans="20:24" ht="28.8">
      <c r="T143" s="30">
        <v>141</v>
      </c>
      <c r="U143" s="31" t="s">
        <v>98</v>
      </c>
      <c r="V143" s="31" t="s">
        <v>431</v>
      </c>
      <c r="W143" s="32">
        <v>3249928.2925</v>
      </c>
      <c r="X143" s="32">
        <v>911909.41099999996</v>
      </c>
    </row>
    <row r="144" spans="20:24" ht="14.4">
      <c r="T144" s="30">
        <v>142</v>
      </c>
      <c r="U144" s="31" t="s">
        <v>99</v>
      </c>
      <c r="V144" s="31" t="s">
        <v>435</v>
      </c>
      <c r="W144" s="32">
        <v>2729288.9164999998</v>
      </c>
      <c r="X144" s="32">
        <v>765821.28099999996</v>
      </c>
    </row>
    <row r="145" spans="20:24" ht="28.8">
      <c r="T145" s="30">
        <v>143</v>
      </c>
      <c r="U145" s="31" t="s">
        <v>99</v>
      </c>
      <c r="V145" s="31" t="s">
        <v>437</v>
      </c>
      <c r="W145" s="32">
        <v>2639122.6762000001</v>
      </c>
      <c r="X145" s="32">
        <v>740521.20189999999</v>
      </c>
    </row>
    <row r="146" spans="20:24" ht="14.4">
      <c r="T146" s="30">
        <v>144</v>
      </c>
      <c r="U146" s="31" t="s">
        <v>99</v>
      </c>
      <c r="V146" s="31" t="s">
        <v>439</v>
      </c>
      <c r="W146" s="32">
        <v>3702574.7847000002</v>
      </c>
      <c r="X146" s="32">
        <v>1038919.166</v>
      </c>
    </row>
    <row r="147" spans="20:24" ht="14.4">
      <c r="T147" s="30">
        <v>145</v>
      </c>
      <c r="U147" s="31" t="s">
        <v>99</v>
      </c>
      <c r="V147" s="31" t="s">
        <v>441</v>
      </c>
      <c r="W147" s="32">
        <v>2132795.0306000002</v>
      </c>
      <c r="X147" s="32">
        <v>598448.85329999996</v>
      </c>
    </row>
    <row r="148" spans="20:24" ht="14.4">
      <c r="T148" s="30">
        <v>146</v>
      </c>
      <c r="U148" s="31" t="s">
        <v>99</v>
      </c>
      <c r="V148" s="31" t="s">
        <v>443</v>
      </c>
      <c r="W148" s="32">
        <v>2951961.5978999999</v>
      </c>
      <c r="X148" s="32">
        <v>828301.83310000005</v>
      </c>
    </row>
    <row r="149" spans="20:24" ht="14.4">
      <c r="T149" s="30">
        <v>147</v>
      </c>
      <c r="U149" s="31" t="s">
        <v>99</v>
      </c>
      <c r="V149" s="31" t="s">
        <v>445</v>
      </c>
      <c r="W149" s="32">
        <v>2126579.6310999999</v>
      </c>
      <c r="X149" s="32">
        <v>596704.85140000004</v>
      </c>
    </row>
    <row r="150" spans="20:24" ht="14.4">
      <c r="T150" s="30">
        <v>148</v>
      </c>
      <c r="U150" s="31" t="s">
        <v>99</v>
      </c>
      <c r="V150" s="31" t="s">
        <v>447</v>
      </c>
      <c r="W150" s="32">
        <v>3564837.4031000002</v>
      </c>
      <c r="X150" s="32">
        <v>1000270.9242</v>
      </c>
    </row>
    <row r="151" spans="20:24" ht="14.4">
      <c r="T151" s="30">
        <v>149</v>
      </c>
      <c r="U151" s="31" t="s">
        <v>99</v>
      </c>
      <c r="V151" s="31" t="s">
        <v>449</v>
      </c>
      <c r="W151" s="32">
        <v>2359086.5263999999</v>
      </c>
      <c r="X151" s="32">
        <v>661944.82189999998</v>
      </c>
    </row>
    <row r="152" spans="20:24" ht="14.4">
      <c r="T152" s="30">
        <v>150</v>
      </c>
      <c r="U152" s="31" t="s">
        <v>99</v>
      </c>
      <c r="V152" s="31" t="s">
        <v>451</v>
      </c>
      <c r="W152" s="32">
        <v>2801772.9726999998</v>
      </c>
      <c r="X152" s="32">
        <v>786159.85069999995</v>
      </c>
    </row>
    <row r="153" spans="20:24" ht="28.8">
      <c r="T153" s="30">
        <v>151</v>
      </c>
      <c r="U153" s="31" t="s">
        <v>99</v>
      </c>
      <c r="V153" s="31" t="s">
        <v>453</v>
      </c>
      <c r="W153" s="32">
        <v>2388124.9674</v>
      </c>
      <c r="X153" s="32">
        <v>670092.82559999998</v>
      </c>
    </row>
    <row r="154" spans="20:24" ht="14.4">
      <c r="T154" s="30">
        <v>152</v>
      </c>
      <c r="U154" s="31" t="s">
        <v>99</v>
      </c>
      <c r="V154" s="31" t="s">
        <v>455</v>
      </c>
      <c r="W154" s="32">
        <v>3440804.6488999999</v>
      </c>
      <c r="X154" s="32">
        <v>965468.11450000003</v>
      </c>
    </row>
    <row r="155" spans="20:24" ht="14.4">
      <c r="T155" s="30">
        <v>153</v>
      </c>
      <c r="U155" s="31" t="s">
        <v>99</v>
      </c>
      <c r="V155" s="31" t="s">
        <v>457</v>
      </c>
      <c r="W155" s="32">
        <v>2436832.8010999998</v>
      </c>
      <c r="X155" s="32">
        <v>683759.93689999997</v>
      </c>
    </row>
    <row r="156" spans="20:24" ht="14.4">
      <c r="T156" s="30">
        <v>154</v>
      </c>
      <c r="U156" s="31" t="s">
        <v>99</v>
      </c>
      <c r="V156" s="31" t="s">
        <v>459</v>
      </c>
      <c r="W156" s="32">
        <v>2811537.4684000001</v>
      </c>
      <c r="X156" s="32">
        <v>788899.70669999998</v>
      </c>
    </row>
    <row r="157" spans="20:24" ht="14.4">
      <c r="T157" s="30">
        <v>155</v>
      </c>
      <c r="U157" s="31" t="s">
        <v>99</v>
      </c>
      <c r="V157" s="31" t="s">
        <v>461</v>
      </c>
      <c r="W157" s="32">
        <v>2485252.6324</v>
      </c>
      <c r="X157" s="32">
        <v>697346.23670000001</v>
      </c>
    </row>
    <row r="158" spans="20:24" ht="28.8">
      <c r="T158" s="30">
        <v>156</v>
      </c>
      <c r="U158" s="31" t="s">
        <v>99</v>
      </c>
      <c r="V158" s="31" t="s">
        <v>463</v>
      </c>
      <c r="W158" s="32">
        <v>2287127.1746999999</v>
      </c>
      <c r="X158" s="32">
        <v>641753.48100000003</v>
      </c>
    </row>
    <row r="159" spans="20:24" ht="28.8">
      <c r="T159" s="30">
        <v>157</v>
      </c>
      <c r="U159" s="31" t="s">
        <v>99</v>
      </c>
      <c r="V159" s="31" t="s">
        <v>465</v>
      </c>
      <c r="W159" s="32">
        <v>3351281.4736000001</v>
      </c>
      <c r="X159" s="32">
        <v>940348.47530000005</v>
      </c>
    </row>
    <row r="160" spans="20:24" ht="14.4">
      <c r="T160" s="30">
        <v>158</v>
      </c>
      <c r="U160" s="31" t="s">
        <v>99</v>
      </c>
      <c r="V160" s="31" t="s">
        <v>467</v>
      </c>
      <c r="W160" s="32">
        <v>3453836.2307000002</v>
      </c>
      <c r="X160" s="32">
        <v>969124.69429999997</v>
      </c>
    </row>
    <row r="161" spans="20:24" ht="28.8">
      <c r="T161" s="30">
        <v>159</v>
      </c>
      <c r="U161" s="31" t="s">
        <v>99</v>
      </c>
      <c r="V161" s="31" t="s">
        <v>469</v>
      </c>
      <c r="W161" s="32">
        <v>1923097.7041</v>
      </c>
      <c r="X161" s="32">
        <v>539609.10419999994</v>
      </c>
    </row>
    <row r="162" spans="20:24" ht="14.4">
      <c r="T162" s="30">
        <v>160</v>
      </c>
      <c r="U162" s="31" t="s">
        <v>99</v>
      </c>
      <c r="V162" s="31" t="s">
        <v>471</v>
      </c>
      <c r="W162" s="32">
        <v>2590786.6680999999</v>
      </c>
      <c r="X162" s="32">
        <v>726958.42240000004</v>
      </c>
    </row>
    <row r="163" spans="20:24" ht="28.8">
      <c r="T163" s="30">
        <v>161</v>
      </c>
      <c r="U163" s="31" t="s">
        <v>99</v>
      </c>
      <c r="V163" s="31" t="s">
        <v>473</v>
      </c>
      <c r="W163" s="32">
        <v>3065915.2686000001</v>
      </c>
      <c r="X163" s="32">
        <v>860276.51540000003</v>
      </c>
    </row>
    <row r="164" spans="20:24" ht="43.2">
      <c r="T164" s="30">
        <v>162</v>
      </c>
      <c r="U164" s="31" t="s">
        <v>99</v>
      </c>
      <c r="V164" s="31" t="s">
        <v>475</v>
      </c>
      <c r="W164" s="32">
        <v>4464705.2516999999</v>
      </c>
      <c r="X164" s="32">
        <v>1252768.1751000001</v>
      </c>
    </row>
    <row r="165" spans="20:24" ht="14.4">
      <c r="T165" s="30">
        <v>163</v>
      </c>
      <c r="U165" s="31" t="s">
        <v>99</v>
      </c>
      <c r="V165" s="31" t="s">
        <v>477</v>
      </c>
      <c r="W165" s="32">
        <v>2788025.8070999999</v>
      </c>
      <c r="X165" s="32">
        <v>782302.48259999999</v>
      </c>
    </row>
    <row r="166" spans="20:24" ht="14.4">
      <c r="T166" s="30">
        <v>164</v>
      </c>
      <c r="U166" s="31" t="s">
        <v>99</v>
      </c>
      <c r="V166" s="31" t="s">
        <v>479</v>
      </c>
      <c r="W166" s="32">
        <v>2596263.3788999999</v>
      </c>
      <c r="X166" s="32">
        <v>728495.15300000005</v>
      </c>
    </row>
    <row r="167" spans="20:24" ht="28.8">
      <c r="T167" s="30">
        <v>165</v>
      </c>
      <c r="U167" s="31" t="s">
        <v>99</v>
      </c>
      <c r="V167" s="31" t="s">
        <v>481</v>
      </c>
      <c r="W167" s="32">
        <v>2534199.2187999999</v>
      </c>
      <c r="X167" s="32">
        <v>711080.34050000005</v>
      </c>
    </row>
    <row r="168" spans="20:24" ht="14.4">
      <c r="T168" s="30">
        <v>166</v>
      </c>
      <c r="U168" s="31" t="s">
        <v>99</v>
      </c>
      <c r="V168" s="31" t="s">
        <v>483</v>
      </c>
      <c r="W168" s="32">
        <v>2898284.5740999999</v>
      </c>
      <c r="X168" s="32">
        <v>813240.39820000005</v>
      </c>
    </row>
    <row r="169" spans="20:24" ht="14.4">
      <c r="T169" s="30">
        <v>167</v>
      </c>
      <c r="U169" s="31" t="s">
        <v>99</v>
      </c>
      <c r="V169" s="31" t="s">
        <v>485</v>
      </c>
      <c r="W169" s="32">
        <v>2519331.0658</v>
      </c>
      <c r="X169" s="32">
        <v>706908.43039999995</v>
      </c>
    </row>
    <row r="170" spans="20:24" ht="14.4">
      <c r="T170" s="30">
        <v>168</v>
      </c>
      <c r="U170" s="31" t="s">
        <v>99</v>
      </c>
      <c r="V170" s="31" t="s">
        <v>487</v>
      </c>
      <c r="W170" s="32">
        <v>2443413.0633</v>
      </c>
      <c r="X170" s="32">
        <v>685606.31709999999</v>
      </c>
    </row>
    <row r="171" spans="20:24" ht="28.8">
      <c r="T171" s="30">
        <v>169</v>
      </c>
      <c r="U171" s="31" t="s">
        <v>100</v>
      </c>
      <c r="V171" s="31" t="s">
        <v>492</v>
      </c>
      <c r="W171" s="32">
        <v>2590342.3698</v>
      </c>
      <c r="X171" s="32">
        <v>726833.75509999995</v>
      </c>
    </row>
    <row r="172" spans="20:24" ht="28.8">
      <c r="T172" s="30">
        <v>170</v>
      </c>
      <c r="U172" s="31" t="s">
        <v>100</v>
      </c>
      <c r="V172" s="31" t="s">
        <v>493</v>
      </c>
      <c r="W172" s="32">
        <v>3256028.9342999998</v>
      </c>
      <c r="X172" s="32">
        <v>913621.21270000003</v>
      </c>
    </row>
    <row r="173" spans="20:24" ht="28.8">
      <c r="T173" s="30">
        <v>171</v>
      </c>
      <c r="U173" s="31" t="s">
        <v>100</v>
      </c>
      <c r="V173" s="31" t="s">
        <v>495</v>
      </c>
      <c r="W173" s="32">
        <v>3116978.4915</v>
      </c>
      <c r="X173" s="32">
        <v>874604.53410000005</v>
      </c>
    </row>
    <row r="174" spans="20:24" ht="28.8">
      <c r="T174" s="30">
        <v>172</v>
      </c>
      <c r="U174" s="31" t="s">
        <v>100</v>
      </c>
      <c r="V174" s="31" t="s">
        <v>497</v>
      </c>
      <c r="W174" s="32">
        <v>2011129.1033999999</v>
      </c>
      <c r="X174" s="32">
        <v>564310.16040000005</v>
      </c>
    </row>
    <row r="175" spans="20:24" ht="28.8">
      <c r="T175" s="30">
        <v>173</v>
      </c>
      <c r="U175" s="31" t="s">
        <v>100</v>
      </c>
      <c r="V175" s="31" t="s">
        <v>499</v>
      </c>
      <c r="W175" s="32">
        <v>2402437.6965000001</v>
      </c>
      <c r="X175" s="32">
        <v>674108.8872</v>
      </c>
    </row>
    <row r="176" spans="20:24" ht="28.8">
      <c r="T176" s="30">
        <v>174</v>
      </c>
      <c r="U176" s="31" t="s">
        <v>100</v>
      </c>
      <c r="V176" s="31" t="s">
        <v>501</v>
      </c>
      <c r="W176" s="32">
        <v>2763826.3717999998</v>
      </c>
      <c r="X176" s="32">
        <v>775512.27350000001</v>
      </c>
    </row>
    <row r="177" spans="20:24" ht="28.8">
      <c r="T177" s="30">
        <v>175</v>
      </c>
      <c r="U177" s="31" t="s">
        <v>100</v>
      </c>
      <c r="V177" s="31" t="s">
        <v>503</v>
      </c>
      <c r="W177" s="32">
        <v>3168581.1974999998</v>
      </c>
      <c r="X177" s="32">
        <v>889083.92850000004</v>
      </c>
    </row>
    <row r="178" spans="20:24" ht="43.2">
      <c r="T178" s="30">
        <v>176</v>
      </c>
      <c r="U178" s="31" t="s">
        <v>100</v>
      </c>
      <c r="V178" s="31" t="s">
        <v>505</v>
      </c>
      <c r="W178" s="32">
        <v>2510004.0798999998</v>
      </c>
      <c r="X178" s="32">
        <v>704291.33700000006</v>
      </c>
    </row>
    <row r="179" spans="20:24" ht="28.8">
      <c r="T179" s="30">
        <v>177</v>
      </c>
      <c r="U179" s="31" t="s">
        <v>100</v>
      </c>
      <c r="V179" s="31" t="s">
        <v>507</v>
      </c>
      <c r="W179" s="32">
        <v>2675354.9654999999</v>
      </c>
      <c r="X179" s="32">
        <v>750687.75410000002</v>
      </c>
    </row>
    <row r="180" spans="20:24" ht="28.8">
      <c r="T180" s="30">
        <v>178</v>
      </c>
      <c r="U180" s="31" t="s">
        <v>100</v>
      </c>
      <c r="V180" s="31" t="s">
        <v>509</v>
      </c>
      <c r="W180" s="32">
        <v>2094907.2002000001</v>
      </c>
      <c r="X180" s="32">
        <v>587817.76679999998</v>
      </c>
    </row>
    <row r="181" spans="20:24" ht="28.8">
      <c r="T181" s="30">
        <v>179</v>
      </c>
      <c r="U181" s="31" t="s">
        <v>100</v>
      </c>
      <c r="V181" s="31" t="s">
        <v>511</v>
      </c>
      <c r="W181" s="32">
        <v>2858471.3355</v>
      </c>
      <c r="X181" s="32">
        <v>802069.05420000001</v>
      </c>
    </row>
    <row r="182" spans="20:24" ht="28.8">
      <c r="T182" s="30">
        <v>180</v>
      </c>
      <c r="U182" s="31" t="s">
        <v>100</v>
      </c>
      <c r="V182" s="31" t="s">
        <v>513</v>
      </c>
      <c r="W182" s="32">
        <v>2466803.0756000001</v>
      </c>
      <c r="X182" s="32">
        <v>692169.40720000002</v>
      </c>
    </row>
    <row r="183" spans="20:24" ht="28.8">
      <c r="T183" s="30">
        <v>181</v>
      </c>
      <c r="U183" s="31" t="s">
        <v>100</v>
      </c>
      <c r="V183" s="31" t="s">
        <v>515</v>
      </c>
      <c r="W183" s="32">
        <v>2718789.7198999999</v>
      </c>
      <c r="X183" s="32">
        <v>762875.27260000003</v>
      </c>
    </row>
    <row r="184" spans="20:24" ht="28.8">
      <c r="T184" s="30">
        <v>182</v>
      </c>
      <c r="U184" s="31" t="s">
        <v>100</v>
      </c>
      <c r="V184" s="31" t="s">
        <v>517</v>
      </c>
      <c r="W184" s="32">
        <v>2573977.2426</v>
      </c>
      <c r="X184" s="32">
        <v>722241.80350000004</v>
      </c>
    </row>
    <row r="185" spans="20:24" ht="28.8">
      <c r="T185" s="30">
        <v>183</v>
      </c>
      <c r="U185" s="31" t="s">
        <v>100</v>
      </c>
      <c r="V185" s="31" t="s">
        <v>519</v>
      </c>
      <c r="W185" s="32">
        <v>2919650.0189</v>
      </c>
      <c r="X185" s="32">
        <v>819235.40749999997</v>
      </c>
    </row>
    <row r="186" spans="20:24" ht="28.8">
      <c r="T186" s="30">
        <v>184</v>
      </c>
      <c r="U186" s="31" t="s">
        <v>100</v>
      </c>
      <c r="V186" s="31" t="s">
        <v>521</v>
      </c>
      <c r="W186" s="32">
        <v>2743970.1540000001</v>
      </c>
      <c r="X186" s="32">
        <v>769940.74380000005</v>
      </c>
    </row>
    <row r="187" spans="20:24" ht="28.8">
      <c r="T187" s="30">
        <v>185</v>
      </c>
      <c r="U187" s="31" t="s">
        <v>100</v>
      </c>
      <c r="V187" s="31" t="s">
        <v>523</v>
      </c>
      <c r="W187" s="32">
        <v>2754787.5062000002</v>
      </c>
      <c r="X187" s="32">
        <v>772976.02469999995</v>
      </c>
    </row>
    <row r="188" spans="20:24" ht="28.8">
      <c r="T188" s="30">
        <v>186</v>
      </c>
      <c r="U188" s="31" t="s">
        <v>100</v>
      </c>
      <c r="V188" s="31" t="s">
        <v>525</v>
      </c>
      <c r="W188" s="32">
        <v>3037948.0732</v>
      </c>
      <c r="X188" s="32">
        <v>852429.09649999999</v>
      </c>
    </row>
    <row r="189" spans="20:24" ht="28.8">
      <c r="T189" s="30">
        <v>187</v>
      </c>
      <c r="U189" s="31" t="s">
        <v>101</v>
      </c>
      <c r="V189" s="31" t="s">
        <v>530</v>
      </c>
      <c r="W189" s="32">
        <v>2127357.1228999998</v>
      </c>
      <c r="X189" s="32">
        <v>596923.01069999998</v>
      </c>
    </row>
    <row r="190" spans="20:24" ht="28.8">
      <c r="T190" s="30">
        <v>188</v>
      </c>
      <c r="U190" s="31" t="s">
        <v>101</v>
      </c>
      <c r="V190" s="31" t="s">
        <v>532</v>
      </c>
      <c r="W190" s="32">
        <v>2318734.8566000001</v>
      </c>
      <c r="X190" s="32">
        <v>650622.39749999996</v>
      </c>
    </row>
    <row r="191" spans="20:24" ht="14.4">
      <c r="T191" s="30">
        <v>189</v>
      </c>
      <c r="U191" s="31" t="s">
        <v>101</v>
      </c>
      <c r="V191" s="31" t="s">
        <v>534</v>
      </c>
      <c r="W191" s="32">
        <v>1982136.1936999999</v>
      </c>
      <c r="X191" s="32">
        <v>556174.93259999994</v>
      </c>
    </row>
    <row r="192" spans="20:24" ht="14.4">
      <c r="T192" s="30">
        <v>190</v>
      </c>
      <c r="U192" s="31" t="s">
        <v>101</v>
      </c>
      <c r="V192" s="31" t="s">
        <v>536</v>
      </c>
      <c r="W192" s="32">
        <v>2848688.1194000002</v>
      </c>
      <c r="X192" s="32">
        <v>799323.94539999997</v>
      </c>
    </row>
    <row r="193" spans="20:24" ht="28.8">
      <c r="T193" s="30">
        <v>191</v>
      </c>
      <c r="U193" s="31" t="s">
        <v>101</v>
      </c>
      <c r="V193" s="31" t="s">
        <v>538</v>
      </c>
      <c r="W193" s="32">
        <v>2591863.5356999999</v>
      </c>
      <c r="X193" s="32">
        <v>727260.58470000001</v>
      </c>
    </row>
    <row r="194" spans="20:24" ht="28.8">
      <c r="T194" s="30">
        <v>192</v>
      </c>
      <c r="U194" s="31" t="s">
        <v>101</v>
      </c>
      <c r="V194" s="31" t="s">
        <v>540</v>
      </c>
      <c r="W194" s="32">
        <v>2654951.3758</v>
      </c>
      <c r="X194" s="32">
        <v>744962.63529999997</v>
      </c>
    </row>
    <row r="195" spans="20:24" ht="43.2">
      <c r="T195" s="30">
        <v>193</v>
      </c>
      <c r="U195" s="31" t="s">
        <v>101</v>
      </c>
      <c r="V195" s="31" t="s">
        <v>542</v>
      </c>
      <c r="W195" s="32">
        <v>2814738.3594</v>
      </c>
      <c r="X195" s="32">
        <v>789797.85660000006</v>
      </c>
    </row>
    <row r="196" spans="20:24" ht="28.8">
      <c r="T196" s="30">
        <v>194</v>
      </c>
      <c r="U196" s="31" t="s">
        <v>101</v>
      </c>
      <c r="V196" s="31" t="s">
        <v>544</v>
      </c>
      <c r="W196" s="32">
        <v>2647302.6061</v>
      </c>
      <c r="X196" s="32">
        <v>742816.43870000006</v>
      </c>
    </row>
    <row r="197" spans="20:24" ht="28.8">
      <c r="T197" s="30">
        <v>195</v>
      </c>
      <c r="U197" s="31" t="s">
        <v>101</v>
      </c>
      <c r="V197" s="31" t="s">
        <v>546</v>
      </c>
      <c r="W197" s="32">
        <v>2490916.6628999999</v>
      </c>
      <c r="X197" s="32">
        <v>698935.52800000005</v>
      </c>
    </row>
    <row r="198" spans="20:24" ht="28.8">
      <c r="T198" s="30">
        <v>196</v>
      </c>
      <c r="U198" s="31" t="s">
        <v>101</v>
      </c>
      <c r="V198" s="31" t="s">
        <v>548</v>
      </c>
      <c r="W198" s="32">
        <v>2785400.7906999998</v>
      </c>
      <c r="X198" s="32">
        <v>781565.91960000002</v>
      </c>
    </row>
    <row r="199" spans="20:24" ht="28.8">
      <c r="T199" s="30">
        <v>197</v>
      </c>
      <c r="U199" s="31" t="s">
        <v>101</v>
      </c>
      <c r="V199" s="31" t="s">
        <v>550</v>
      </c>
      <c r="W199" s="32">
        <v>2340595.1554</v>
      </c>
      <c r="X199" s="32">
        <v>656756.25970000005</v>
      </c>
    </row>
    <row r="200" spans="20:24" ht="28.8">
      <c r="T200" s="30">
        <v>198</v>
      </c>
      <c r="U200" s="31" t="s">
        <v>101</v>
      </c>
      <c r="V200" s="31" t="s">
        <v>552</v>
      </c>
      <c r="W200" s="32">
        <v>2413969.9224</v>
      </c>
      <c r="X200" s="32">
        <v>677344.75719999999</v>
      </c>
    </row>
    <row r="201" spans="20:24" ht="14.4">
      <c r="T201" s="30">
        <v>199</v>
      </c>
      <c r="U201" s="31" t="s">
        <v>101</v>
      </c>
      <c r="V201" s="31" t="s">
        <v>554</v>
      </c>
      <c r="W201" s="32">
        <v>2211144.3530000001</v>
      </c>
      <c r="X201" s="32">
        <v>620433.17980000004</v>
      </c>
    </row>
    <row r="202" spans="20:24" ht="28.8">
      <c r="T202" s="30">
        <v>200</v>
      </c>
      <c r="U202" s="31" t="s">
        <v>101</v>
      </c>
      <c r="V202" s="31" t="s">
        <v>556</v>
      </c>
      <c r="W202" s="32">
        <v>2165517.5000999998</v>
      </c>
      <c r="X202" s="32">
        <v>607630.57220000005</v>
      </c>
    </row>
    <row r="203" spans="20:24" ht="28.8">
      <c r="T203" s="30">
        <v>201</v>
      </c>
      <c r="U203" s="31" t="s">
        <v>101</v>
      </c>
      <c r="V203" s="31" t="s">
        <v>558</v>
      </c>
      <c r="W203" s="32">
        <v>2349836.2604</v>
      </c>
      <c r="X203" s="32">
        <v>659349.25549999997</v>
      </c>
    </row>
    <row r="204" spans="20:24" ht="14.4">
      <c r="T204" s="30">
        <v>202</v>
      </c>
      <c r="U204" s="31" t="s">
        <v>101</v>
      </c>
      <c r="V204" s="31" t="s">
        <v>560</v>
      </c>
      <c r="W204" s="32">
        <v>1940594.8691</v>
      </c>
      <c r="X204" s="32">
        <v>544518.69850000006</v>
      </c>
    </row>
    <row r="205" spans="20:24" ht="14.4">
      <c r="T205" s="30">
        <v>203</v>
      </c>
      <c r="U205" s="31" t="s">
        <v>101</v>
      </c>
      <c r="V205" s="31" t="s">
        <v>562</v>
      </c>
      <c r="W205" s="32">
        <v>2444329.2606000002</v>
      </c>
      <c r="X205" s="32">
        <v>685863.39630000002</v>
      </c>
    </row>
    <row r="206" spans="20:24" ht="14.4">
      <c r="T206" s="30">
        <v>204</v>
      </c>
      <c r="U206" s="31" t="s">
        <v>101</v>
      </c>
      <c r="V206" s="31" t="s">
        <v>564</v>
      </c>
      <c r="W206" s="32">
        <v>2569959.0677</v>
      </c>
      <c r="X206" s="32">
        <v>721114.32889999996</v>
      </c>
    </row>
    <row r="207" spans="20:24" ht="28.8">
      <c r="T207" s="30">
        <v>205</v>
      </c>
      <c r="U207" s="31" t="s">
        <v>101</v>
      </c>
      <c r="V207" s="31" t="s">
        <v>566</v>
      </c>
      <c r="W207" s="32">
        <v>3356291.7401999999</v>
      </c>
      <c r="X207" s="32">
        <v>941754.32449999999</v>
      </c>
    </row>
    <row r="208" spans="20:24" ht="28.8">
      <c r="T208" s="30">
        <v>206</v>
      </c>
      <c r="U208" s="31" t="s">
        <v>101</v>
      </c>
      <c r="V208" s="31" t="s">
        <v>568</v>
      </c>
      <c r="W208" s="32">
        <v>2660584.3251</v>
      </c>
      <c r="X208" s="32">
        <v>746543.20539999998</v>
      </c>
    </row>
    <row r="209" spans="20:24" ht="28.8">
      <c r="T209" s="30">
        <v>207</v>
      </c>
      <c r="U209" s="31" t="s">
        <v>101</v>
      </c>
      <c r="V209" s="31" t="s">
        <v>570</v>
      </c>
      <c r="W209" s="32">
        <v>2110079.6411000001</v>
      </c>
      <c r="X209" s="32">
        <v>592075.05810000002</v>
      </c>
    </row>
    <row r="210" spans="20:24" ht="14.4">
      <c r="T210" s="30">
        <v>208</v>
      </c>
      <c r="U210" s="31" t="s">
        <v>101</v>
      </c>
      <c r="V210" s="31" t="s">
        <v>572</v>
      </c>
      <c r="W210" s="32">
        <v>2479315.4821000001</v>
      </c>
      <c r="X210" s="32">
        <v>695680.30969999998</v>
      </c>
    </row>
    <row r="211" spans="20:24" ht="28.8">
      <c r="T211" s="30">
        <v>209</v>
      </c>
      <c r="U211" s="31" t="s">
        <v>101</v>
      </c>
      <c r="V211" s="31" t="s">
        <v>573</v>
      </c>
      <c r="W211" s="32">
        <v>3081076.2461000001</v>
      </c>
      <c r="X211" s="32">
        <v>864530.59019999998</v>
      </c>
    </row>
    <row r="212" spans="20:24" ht="28.8">
      <c r="T212" s="30">
        <v>210</v>
      </c>
      <c r="U212" s="31" t="s">
        <v>101</v>
      </c>
      <c r="V212" s="31" t="s">
        <v>575</v>
      </c>
      <c r="W212" s="32">
        <v>2535545.1976999999</v>
      </c>
      <c r="X212" s="32">
        <v>711458.01379999996</v>
      </c>
    </row>
    <row r="213" spans="20:24" ht="43.2">
      <c r="T213" s="30">
        <v>211</v>
      </c>
      <c r="U213" s="31" t="s">
        <v>101</v>
      </c>
      <c r="V213" s="31" t="s">
        <v>577</v>
      </c>
      <c r="W213" s="32">
        <v>2434991.8986999998</v>
      </c>
      <c r="X213" s="32">
        <v>683243.39130000002</v>
      </c>
    </row>
    <row r="214" spans="20:24" ht="28.8">
      <c r="T214" s="30">
        <v>212</v>
      </c>
      <c r="U214" s="31" t="s">
        <v>102</v>
      </c>
      <c r="V214" s="31" t="s">
        <v>582</v>
      </c>
      <c r="W214" s="32">
        <v>2765096.3769</v>
      </c>
      <c r="X214" s="32">
        <v>775868.62890000001</v>
      </c>
    </row>
    <row r="215" spans="20:24" ht="28.8">
      <c r="T215" s="30">
        <v>213</v>
      </c>
      <c r="U215" s="31" t="s">
        <v>102</v>
      </c>
      <c r="V215" s="31" t="s">
        <v>584</v>
      </c>
      <c r="W215" s="32">
        <v>2596421.1531000002</v>
      </c>
      <c r="X215" s="32">
        <v>728539.42339999997</v>
      </c>
    </row>
    <row r="216" spans="20:24" ht="28.8">
      <c r="T216" s="30">
        <v>214</v>
      </c>
      <c r="U216" s="31" t="s">
        <v>102</v>
      </c>
      <c r="V216" s="31" t="s">
        <v>586</v>
      </c>
      <c r="W216" s="32">
        <v>2618772.7389000002</v>
      </c>
      <c r="X216" s="32">
        <v>734811.13760000002</v>
      </c>
    </row>
    <row r="217" spans="20:24" ht="14.4">
      <c r="T217" s="30">
        <v>215</v>
      </c>
      <c r="U217" s="31" t="s">
        <v>102</v>
      </c>
      <c r="V217" s="31" t="s">
        <v>102</v>
      </c>
      <c r="W217" s="32">
        <v>2525228.6762999999</v>
      </c>
      <c r="X217" s="32">
        <v>708563.26280000003</v>
      </c>
    </row>
    <row r="218" spans="20:24" ht="28.8">
      <c r="T218" s="30">
        <v>216</v>
      </c>
      <c r="U218" s="31" t="s">
        <v>102</v>
      </c>
      <c r="V218" s="31" t="s">
        <v>589</v>
      </c>
      <c r="W218" s="32">
        <v>2517034.1702999999</v>
      </c>
      <c r="X218" s="32">
        <v>706263.93599999999</v>
      </c>
    </row>
    <row r="219" spans="20:24" ht="28.8">
      <c r="T219" s="30">
        <v>217</v>
      </c>
      <c r="U219" s="31" t="s">
        <v>102</v>
      </c>
      <c r="V219" s="31" t="s">
        <v>591</v>
      </c>
      <c r="W219" s="32">
        <v>2616185.1194000002</v>
      </c>
      <c r="X219" s="32">
        <v>734085.06790000002</v>
      </c>
    </row>
    <row r="220" spans="20:24" ht="14.4">
      <c r="T220" s="30">
        <v>218</v>
      </c>
      <c r="U220" s="31" t="s">
        <v>102</v>
      </c>
      <c r="V220" s="31" t="s">
        <v>593</v>
      </c>
      <c r="W220" s="32">
        <v>3056813.0115999999</v>
      </c>
      <c r="X220" s="32">
        <v>857722.47939999995</v>
      </c>
    </row>
    <row r="221" spans="20:24" ht="14.4">
      <c r="T221" s="30">
        <v>219</v>
      </c>
      <c r="U221" s="31" t="s">
        <v>102</v>
      </c>
      <c r="V221" s="31" t="s">
        <v>595</v>
      </c>
      <c r="W221" s="32">
        <v>2707643.5241</v>
      </c>
      <c r="X221" s="32">
        <v>759747.72030000004</v>
      </c>
    </row>
    <row r="222" spans="20:24" ht="14.4">
      <c r="T222" s="30">
        <v>220</v>
      </c>
      <c r="U222" s="31" t="s">
        <v>102</v>
      </c>
      <c r="V222" s="31" t="s">
        <v>597</v>
      </c>
      <c r="W222" s="32">
        <v>2449768.6856</v>
      </c>
      <c r="X222" s="32">
        <v>687389.66469999996</v>
      </c>
    </row>
    <row r="223" spans="20:24" ht="14.4">
      <c r="T223" s="30">
        <v>221</v>
      </c>
      <c r="U223" s="31" t="s">
        <v>102</v>
      </c>
      <c r="V223" s="31" t="s">
        <v>599</v>
      </c>
      <c r="W223" s="32">
        <v>3402718.1068000002</v>
      </c>
      <c r="X223" s="32">
        <v>954781.27060000005</v>
      </c>
    </row>
    <row r="224" spans="20:24" ht="28.8">
      <c r="T224" s="30">
        <v>222</v>
      </c>
      <c r="U224" s="31" t="s">
        <v>102</v>
      </c>
      <c r="V224" s="31" t="s">
        <v>601</v>
      </c>
      <c r="W224" s="32">
        <v>2639777.8958999999</v>
      </c>
      <c r="X224" s="32">
        <v>740705.05240000004</v>
      </c>
    </row>
    <row r="225" spans="20:24" ht="28.8">
      <c r="T225" s="30">
        <v>223</v>
      </c>
      <c r="U225" s="31" t="s">
        <v>102</v>
      </c>
      <c r="V225" s="31" t="s">
        <v>603</v>
      </c>
      <c r="W225" s="32">
        <v>2912792.1329999999</v>
      </c>
      <c r="X225" s="32">
        <v>817311.12789999996</v>
      </c>
    </row>
    <row r="226" spans="20:24" ht="14.4">
      <c r="T226" s="30">
        <v>224</v>
      </c>
      <c r="U226" s="31" t="s">
        <v>102</v>
      </c>
      <c r="V226" s="31" t="s">
        <v>604</v>
      </c>
      <c r="W226" s="32">
        <v>3190230.1214999999</v>
      </c>
      <c r="X226" s="32">
        <v>895158.48019999999</v>
      </c>
    </row>
    <row r="227" spans="20:24" ht="28.8">
      <c r="T227" s="30">
        <v>225</v>
      </c>
      <c r="U227" s="31" t="s">
        <v>103</v>
      </c>
      <c r="V227" s="31" t="s">
        <v>609</v>
      </c>
      <c r="W227" s="32">
        <v>3312136.8730000001</v>
      </c>
      <c r="X227" s="32">
        <v>929364.74690000003</v>
      </c>
    </row>
    <row r="228" spans="20:24" ht="14.4">
      <c r="T228" s="30">
        <v>226</v>
      </c>
      <c r="U228" s="31" t="s">
        <v>103</v>
      </c>
      <c r="V228" s="31" t="s">
        <v>611</v>
      </c>
      <c r="W228" s="32">
        <v>3145809.3135000002</v>
      </c>
      <c r="X228" s="32">
        <v>882694.28119999997</v>
      </c>
    </row>
    <row r="229" spans="20:24" ht="28.8">
      <c r="T229" s="30">
        <v>227</v>
      </c>
      <c r="U229" s="31" t="s">
        <v>103</v>
      </c>
      <c r="V229" s="31" t="s">
        <v>612</v>
      </c>
      <c r="W229" s="32">
        <v>2081639.6412</v>
      </c>
      <c r="X229" s="32">
        <v>584094.97329999995</v>
      </c>
    </row>
    <row r="230" spans="20:24" ht="43.2">
      <c r="T230" s="30">
        <v>228</v>
      </c>
      <c r="U230" s="31" t="s">
        <v>103</v>
      </c>
      <c r="V230" s="31" t="s">
        <v>614</v>
      </c>
      <c r="W230" s="32">
        <v>2143109.3429</v>
      </c>
      <c r="X230" s="32">
        <v>601342.98439999996</v>
      </c>
    </row>
    <row r="231" spans="20:24" ht="43.2">
      <c r="T231" s="30">
        <v>229</v>
      </c>
      <c r="U231" s="31" t="s">
        <v>103</v>
      </c>
      <c r="V231" s="31" t="s">
        <v>616</v>
      </c>
      <c r="W231" s="32">
        <v>2566041.0496</v>
      </c>
      <c r="X231" s="32">
        <v>720014.95770000003</v>
      </c>
    </row>
    <row r="232" spans="20:24" ht="28.8">
      <c r="T232" s="30">
        <v>230</v>
      </c>
      <c r="U232" s="31" t="s">
        <v>103</v>
      </c>
      <c r="V232" s="31" t="s">
        <v>618</v>
      </c>
      <c r="W232" s="32">
        <v>2181042.1244000001</v>
      </c>
      <c r="X232" s="32">
        <v>611986.68400000001</v>
      </c>
    </row>
    <row r="233" spans="20:24" ht="28.8">
      <c r="T233" s="30">
        <v>231</v>
      </c>
      <c r="U233" s="31" t="s">
        <v>103</v>
      </c>
      <c r="V233" s="31" t="s">
        <v>620</v>
      </c>
      <c r="W233" s="32">
        <v>2183048.2097</v>
      </c>
      <c r="X233" s="32">
        <v>612549.57889999996</v>
      </c>
    </row>
    <row r="234" spans="20:24" ht="28.8">
      <c r="T234" s="30">
        <v>232</v>
      </c>
      <c r="U234" s="31" t="s">
        <v>103</v>
      </c>
      <c r="V234" s="31" t="s">
        <v>622</v>
      </c>
      <c r="W234" s="32">
        <v>2532517.9194999998</v>
      </c>
      <c r="X234" s="32">
        <v>710608.57849999995</v>
      </c>
    </row>
    <row r="235" spans="20:24" ht="28.8">
      <c r="T235" s="30">
        <v>233</v>
      </c>
      <c r="U235" s="31" t="s">
        <v>103</v>
      </c>
      <c r="V235" s="31" t="s">
        <v>624</v>
      </c>
      <c r="W235" s="32">
        <v>2787346.8149000001</v>
      </c>
      <c r="X235" s="32">
        <v>782111.96169999999</v>
      </c>
    </row>
    <row r="236" spans="20:24" ht="14.4">
      <c r="T236" s="30">
        <v>234</v>
      </c>
      <c r="U236" s="31" t="s">
        <v>103</v>
      </c>
      <c r="V236" s="31" t="s">
        <v>626</v>
      </c>
      <c r="W236" s="32">
        <v>2028203.8354</v>
      </c>
      <c r="X236" s="32">
        <v>569101.22270000004</v>
      </c>
    </row>
    <row r="237" spans="20:24" ht="28.8">
      <c r="T237" s="30">
        <v>235</v>
      </c>
      <c r="U237" s="31" t="s">
        <v>103</v>
      </c>
      <c r="V237" s="31" t="s">
        <v>628</v>
      </c>
      <c r="W237" s="32">
        <v>3480171.5896000001</v>
      </c>
      <c r="X237" s="32">
        <v>976514.23010000004</v>
      </c>
    </row>
    <row r="238" spans="20:24" ht="14.4">
      <c r="T238" s="30">
        <v>236</v>
      </c>
      <c r="U238" s="31" t="s">
        <v>103</v>
      </c>
      <c r="V238" s="31" t="s">
        <v>630</v>
      </c>
      <c r="W238" s="32">
        <v>3581650.2379000001</v>
      </c>
      <c r="X238" s="32">
        <v>1004988.4997</v>
      </c>
    </row>
    <row r="239" spans="20:24" ht="28.8">
      <c r="T239" s="30">
        <v>237</v>
      </c>
      <c r="U239" s="31" t="s">
        <v>103</v>
      </c>
      <c r="V239" s="31" t="s">
        <v>632</v>
      </c>
      <c r="W239" s="32">
        <v>2807323.4933000002</v>
      </c>
      <c r="X239" s="32">
        <v>787717.29189999995</v>
      </c>
    </row>
    <row r="240" spans="20:24" ht="43.2">
      <c r="T240" s="30">
        <v>238</v>
      </c>
      <c r="U240" s="31" t="s">
        <v>103</v>
      </c>
      <c r="V240" s="31" t="s">
        <v>633</v>
      </c>
      <c r="W240" s="32">
        <v>2677274.8262</v>
      </c>
      <c r="X240" s="32">
        <v>751226.45490000001</v>
      </c>
    </row>
    <row r="241" spans="20:24" ht="43.2">
      <c r="T241" s="30">
        <v>239</v>
      </c>
      <c r="U241" s="31" t="s">
        <v>103</v>
      </c>
      <c r="V241" s="31" t="s">
        <v>635</v>
      </c>
      <c r="W241" s="32">
        <v>2922025.1861999999</v>
      </c>
      <c r="X241" s="32">
        <v>819901.86450000003</v>
      </c>
    </row>
    <row r="242" spans="20:24" ht="28.8">
      <c r="T242" s="30">
        <v>240</v>
      </c>
      <c r="U242" s="31" t="s">
        <v>103</v>
      </c>
      <c r="V242" s="31" t="s">
        <v>637</v>
      </c>
      <c r="W242" s="32">
        <v>2563223.0915999999</v>
      </c>
      <c r="X242" s="32">
        <v>719224.25639999995</v>
      </c>
    </row>
    <row r="243" spans="20:24" ht="28.8">
      <c r="T243" s="30">
        <v>241</v>
      </c>
      <c r="U243" s="31" t="s">
        <v>103</v>
      </c>
      <c r="V243" s="31" t="s">
        <v>639</v>
      </c>
      <c r="W243" s="32">
        <v>2102190.9877999998</v>
      </c>
      <c r="X243" s="32">
        <v>589861.55169999995</v>
      </c>
    </row>
    <row r="244" spans="20:24" ht="28.8">
      <c r="T244" s="30">
        <v>242</v>
      </c>
      <c r="U244" s="31" t="s">
        <v>103</v>
      </c>
      <c r="V244" s="31" t="s">
        <v>641</v>
      </c>
      <c r="W244" s="32">
        <v>2615964.6022999999</v>
      </c>
      <c r="X244" s="32">
        <v>734023.19220000005</v>
      </c>
    </row>
    <row r="245" spans="20:24" ht="28.8">
      <c r="T245" s="30">
        <v>243</v>
      </c>
      <c r="U245" s="31" t="s">
        <v>104</v>
      </c>
      <c r="V245" s="31" t="s">
        <v>645</v>
      </c>
      <c r="W245" s="32">
        <v>3073814.0706000002</v>
      </c>
      <c r="X245" s="32">
        <v>862492.86950000003</v>
      </c>
    </row>
    <row r="246" spans="20:24" ht="14.4">
      <c r="T246" s="30">
        <v>244</v>
      </c>
      <c r="U246" s="31" t="s">
        <v>104</v>
      </c>
      <c r="V246" s="31" t="s">
        <v>647</v>
      </c>
      <c r="W246" s="32">
        <v>2338964.7993000001</v>
      </c>
      <c r="X246" s="32">
        <v>656298.79200000002</v>
      </c>
    </row>
    <row r="247" spans="20:24" ht="14.4">
      <c r="T247" s="30">
        <v>245</v>
      </c>
      <c r="U247" s="31" t="s">
        <v>104</v>
      </c>
      <c r="V247" s="31" t="s">
        <v>649</v>
      </c>
      <c r="W247" s="32">
        <v>2230170.0488999998</v>
      </c>
      <c r="X247" s="32">
        <v>625771.67020000005</v>
      </c>
    </row>
    <row r="248" spans="20:24" ht="28.8">
      <c r="T248" s="30">
        <v>246</v>
      </c>
      <c r="U248" s="31" t="s">
        <v>104</v>
      </c>
      <c r="V248" s="31" t="s">
        <v>651</v>
      </c>
      <c r="W248" s="32">
        <v>2302771.6485000001</v>
      </c>
      <c r="X248" s="32">
        <v>646143.22180000006</v>
      </c>
    </row>
    <row r="249" spans="20:24" ht="43.2">
      <c r="T249" s="30">
        <v>247</v>
      </c>
      <c r="U249" s="31" t="s">
        <v>104</v>
      </c>
      <c r="V249" s="31" t="s">
        <v>653</v>
      </c>
      <c r="W249" s="32">
        <v>2439083.9190000002</v>
      </c>
      <c r="X249" s="32">
        <v>684391.58640000003</v>
      </c>
    </row>
    <row r="250" spans="20:24" ht="28.8">
      <c r="T250" s="30">
        <v>248</v>
      </c>
      <c r="U250" s="31" t="s">
        <v>104</v>
      </c>
      <c r="V250" s="31" t="s">
        <v>655</v>
      </c>
      <c r="W250" s="32">
        <v>2486422.3048</v>
      </c>
      <c r="X250" s="32">
        <v>697674.43940000003</v>
      </c>
    </row>
    <row r="251" spans="20:24" ht="14.4">
      <c r="T251" s="30">
        <v>249</v>
      </c>
      <c r="U251" s="31" t="s">
        <v>104</v>
      </c>
      <c r="V251" s="31" t="s">
        <v>657</v>
      </c>
      <c r="W251" s="32">
        <v>2048827.4187</v>
      </c>
      <c r="X251" s="32">
        <v>574888.07030000002</v>
      </c>
    </row>
    <row r="252" spans="20:24" ht="14.4">
      <c r="T252" s="30">
        <v>250</v>
      </c>
      <c r="U252" s="31" t="s">
        <v>104</v>
      </c>
      <c r="V252" s="31" t="s">
        <v>659</v>
      </c>
      <c r="W252" s="32">
        <v>2523991.4813999999</v>
      </c>
      <c r="X252" s="32">
        <v>708216.11369999999</v>
      </c>
    </row>
    <row r="253" spans="20:24" ht="14.4">
      <c r="T253" s="30">
        <v>251</v>
      </c>
      <c r="U253" s="31" t="s">
        <v>104</v>
      </c>
      <c r="V253" s="31" t="s">
        <v>661</v>
      </c>
      <c r="W253" s="32">
        <v>2700570.5614</v>
      </c>
      <c r="X253" s="32">
        <v>757763.09149999998</v>
      </c>
    </row>
    <row r="254" spans="20:24" ht="14.4">
      <c r="T254" s="30">
        <v>252</v>
      </c>
      <c r="U254" s="31" t="s">
        <v>104</v>
      </c>
      <c r="V254" s="31" t="s">
        <v>663</v>
      </c>
      <c r="W254" s="32">
        <v>2358191.1494</v>
      </c>
      <c r="X254" s="32">
        <v>661693.58479999995</v>
      </c>
    </row>
    <row r="255" spans="20:24" ht="14.4">
      <c r="T255" s="30">
        <v>253</v>
      </c>
      <c r="U255" s="31" t="s">
        <v>104</v>
      </c>
      <c r="V255" s="31" t="s">
        <v>665</v>
      </c>
      <c r="W255" s="32">
        <v>2527190.6405000002</v>
      </c>
      <c r="X255" s="32">
        <v>709113.77760000003</v>
      </c>
    </row>
    <row r="256" spans="20:24" ht="14.4">
      <c r="T256" s="30">
        <v>254</v>
      </c>
      <c r="U256" s="31" t="s">
        <v>104</v>
      </c>
      <c r="V256" s="31" t="s">
        <v>667</v>
      </c>
      <c r="W256" s="32">
        <v>1773482.0284</v>
      </c>
      <c r="X256" s="32">
        <v>497627.88789999997</v>
      </c>
    </row>
    <row r="257" spans="20:24" ht="43.2">
      <c r="T257" s="30">
        <v>255</v>
      </c>
      <c r="U257" s="31" t="s">
        <v>104</v>
      </c>
      <c r="V257" s="31" t="s">
        <v>669</v>
      </c>
      <c r="W257" s="32">
        <v>2247768.7974999999</v>
      </c>
      <c r="X257" s="32">
        <v>630709.76820000005</v>
      </c>
    </row>
    <row r="258" spans="20:24" ht="28.8">
      <c r="T258" s="30">
        <v>256</v>
      </c>
      <c r="U258" s="31" t="s">
        <v>104</v>
      </c>
      <c r="V258" s="31" t="s">
        <v>671</v>
      </c>
      <c r="W258" s="32">
        <v>2193456.2746000001</v>
      </c>
      <c r="X258" s="32">
        <v>615470.01639999996</v>
      </c>
    </row>
    <row r="259" spans="20:24" ht="14.4">
      <c r="T259" s="30">
        <v>257</v>
      </c>
      <c r="U259" s="31" t="s">
        <v>104</v>
      </c>
      <c r="V259" s="31" t="s">
        <v>673</v>
      </c>
      <c r="W259" s="32">
        <v>2352511.4419999998</v>
      </c>
      <c r="X259" s="32">
        <v>660099.8946</v>
      </c>
    </row>
    <row r="260" spans="20:24" ht="14.4">
      <c r="T260" s="30">
        <v>258</v>
      </c>
      <c r="U260" s="31" t="s">
        <v>104</v>
      </c>
      <c r="V260" s="31" t="s">
        <v>675</v>
      </c>
      <c r="W260" s="32">
        <v>2286824.6096000001</v>
      </c>
      <c r="X260" s="32">
        <v>641668.58319999999</v>
      </c>
    </row>
    <row r="261" spans="20:24" ht="14.4">
      <c r="T261" s="30">
        <v>259</v>
      </c>
      <c r="U261" s="31" t="s">
        <v>105</v>
      </c>
      <c r="V261" s="31" t="s">
        <v>679</v>
      </c>
      <c r="W261" s="32">
        <v>2864641.6324999998</v>
      </c>
      <c r="X261" s="32">
        <v>803800.4007</v>
      </c>
    </row>
    <row r="262" spans="20:24" ht="14.4">
      <c r="T262" s="30">
        <v>260</v>
      </c>
      <c r="U262" s="31" t="s">
        <v>105</v>
      </c>
      <c r="V262" s="31" t="s">
        <v>681</v>
      </c>
      <c r="W262" s="32">
        <v>2413666.4489000002</v>
      </c>
      <c r="X262" s="32">
        <v>677259.60439999995</v>
      </c>
    </row>
    <row r="263" spans="20:24" ht="28.8">
      <c r="T263" s="30">
        <v>261</v>
      </c>
      <c r="U263" s="31" t="s">
        <v>105</v>
      </c>
      <c r="V263" s="31" t="s">
        <v>683</v>
      </c>
      <c r="W263" s="32">
        <v>3267153.3612000002</v>
      </c>
      <c r="X263" s="32">
        <v>916742.6568</v>
      </c>
    </row>
    <row r="264" spans="20:24" ht="28.8">
      <c r="T264" s="30">
        <v>262</v>
      </c>
      <c r="U264" s="31" t="s">
        <v>105</v>
      </c>
      <c r="V264" s="31" t="s">
        <v>685</v>
      </c>
      <c r="W264" s="32">
        <v>3071244.1757999999</v>
      </c>
      <c r="X264" s="32">
        <v>861771.77320000005</v>
      </c>
    </row>
    <row r="265" spans="20:24" ht="28.8">
      <c r="T265" s="30">
        <v>263</v>
      </c>
      <c r="U265" s="31" t="s">
        <v>105</v>
      </c>
      <c r="V265" s="31" t="s">
        <v>687</v>
      </c>
      <c r="W265" s="32">
        <v>2969539.4251999999</v>
      </c>
      <c r="X265" s="32">
        <v>833234.06070000003</v>
      </c>
    </row>
    <row r="266" spans="20:24" ht="14.4">
      <c r="T266" s="30">
        <v>264</v>
      </c>
      <c r="U266" s="31" t="s">
        <v>105</v>
      </c>
      <c r="V266" s="31" t="s">
        <v>689</v>
      </c>
      <c r="W266" s="32">
        <v>2855117.9649</v>
      </c>
      <c r="X266" s="32">
        <v>801128.11959999998</v>
      </c>
    </row>
    <row r="267" spans="20:24" ht="28.8">
      <c r="T267" s="30">
        <v>265</v>
      </c>
      <c r="U267" s="31" t="s">
        <v>105</v>
      </c>
      <c r="V267" s="31" t="s">
        <v>691</v>
      </c>
      <c r="W267" s="32">
        <v>2882772.3957000002</v>
      </c>
      <c r="X267" s="32">
        <v>808887.77870000002</v>
      </c>
    </row>
    <row r="268" spans="20:24" ht="28.8">
      <c r="T268" s="30">
        <v>266</v>
      </c>
      <c r="U268" s="31" t="s">
        <v>105</v>
      </c>
      <c r="V268" s="31" t="s">
        <v>693</v>
      </c>
      <c r="W268" s="32">
        <v>3120074.372</v>
      </c>
      <c r="X268" s="32">
        <v>875473.21869999997</v>
      </c>
    </row>
    <row r="269" spans="20:24" ht="28.8">
      <c r="T269" s="30">
        <v>267</v>
      </c>
      <c r="U269" s="31" t="s">
        <v>105</v>
      </c>
      <c r="V269" s="31" t="s">
        <v>695</v>
      </c>
      <c r="W269" s="32">
        <v>2839037.8711000001</v>
      </c>
      <c r="X269" s="32">
        <v>796616.14650000003</v>
      </c>
    </row>
    <row r="270" spans="20:24" ht="14.4">
      <c r="T270" s="30">
        <v>268</v>
      </c>
      <c r="U270" s="31" t="s">
        <v>105</v>
      </c>
      <c r="V270" s="31" t="s">
        <v>697</v>
      </c>
      <c r="W270" s="32">
        <v>2654975.9742000001</v>
      </c>
      <c r="X270" s="32">
        <v>744969.53749999998</v>
      </c>
    </row>
    <row r="271" spans="20:24" ht="28.8">
      <c r="T271" s="30">
        <v>269</v>
      </c>
      <c r="U271" s="31" t="s">
        <v>105</v>
      </c>
      <c r="V271" s="31" t="s">
        <v>699</v>
      </c>
      <c r="W271" s="32">
        <v>2779581.3782000002</v>
      </c>
      <c r="X271" s="32">
        <v>779933.02910000004</v>
      </c>
    </row>
    <row r="272" spans="20:24" ht="28.8">
      <c r="T272" s="30">
        <v>270</v>
      </c>
      <c r="U272" s="31" t="s">
        <v>105</v>
      </c>
      <c r="V272" s="31" t="s">
        <v>700</v>
      </c>
      <c r="W272" s="32">
        <v>2698778.6606999999</v>
      </c>
      <c r="X272" s="32">
        <v>757260.29539999994</v>
      </c>
    </row>
    <row r="273" spans="20:24" ht="14.4">
      <c r="T273" s="30">
        <v>271</v>
      </c>
      <c r="U273" s="31" t="s">
        <v>105</v>
      </c>
      <c r="V273" s="31" t="s">
        <v>702</v>
      </c>
      <c r="W273" s="32">
        <v>3495271.4139</v>
      </c>
      <c r="X273" s="32">
        <v>980751.14569999999</v>
      </c>
    </row>
    <row r="274" spans="20:24" ht="14.4">
      <c r="T274" s="30">
        <v>272</v>
      </c>
      <c r="U274" s="31" t="s">
        <v>105</v>
      </c>
      <c r="V274" s="31" t="s">
        <v>703</v>
      </c>
      <c r="W274" s="32">
        <v>2398247.8347</v>
      </c>
      <c r="X274" s="32">
        <v>672933.23840000003</v>
      </c>
    </row>
    <row r="275" spans="20:24" ht="14.4">
      <c r="T275" s="30">
        <v>273</v>
      </c>
      <c r="U275" s="31" t="s">
        <v>105</v>
      </c>
      <c r="V275" s="31" t="s">
        <v>705</v>
      </c>
      <c r="W275" s="32">
        <v>2654472.5129</v>
      </c>
      <c r="X275" s="32">
        <v>744828.26939999999</v>
      </c>
    </row>
    <row r="276" spans="20:24" ht="14.4">
      <c r="T276" s="30">
        <v>274</v>
      </c>
      <c r="U276" s="31" t="s">
        <v>105</v>
      </c>
      <c r="V276" s="31" t="s">
        <v>707</v>
      </c>
      <c r="W276" s="32">
        <v>3014118.1444999999</v>
      </c>
      <c r="X276" s="32">
        <v>845742.5686</v>
      </c>
    </row>
    <row r="277" spans="20:24" ht="28.8">
      <c r="T277" s="30">
        <v>275</v>
      </c>
      <c r="U277" s="31" t="s">
        <v>105</v>
      </c>
      <c r="V277" s="31" t="s">
        <v>709</v>
      </c>
      <c r="W277" s="32">
        <v>2496106.3942</v>
      </c>
      <c r="X277" s="32">
        <v>700391.73389999999</v>
      </c>
    </row>
    <row r="278" spans="20:24" ht="14.4">
      <c r="T278" s="30">
        <v>276</v>
      </c>
      <c r="U278" s="31" t="s">
        <v>106</v>
      </c>
      <c r="V278" s="31" t="s">
        <v>714</v>
      </c>
      <c r="W278" s="32">
        <v>3982581.7085000002</v>
      </c>
      <c r="X278" s="32">
        <v>1117487.3452999999</v>
      </c>
    </row>
    <row r="279" spans="20:24" ht="14.4">
      <c r="T279" s="30">
        <v>277</v>
      </c>
      <c r="U279" s="31" t="s">
        <v>106</v>
      </c>
      <c r="V279" s="31" t="s">
        <v>716</v>
      </c>
      <c r="W279" s="32">
        <v>2892280.2492999998</v>
      </c>
      <c r="X279" s="32">
        <v>811555.62250000006</v>
      </c>
    </row>
    <row r="280" spans="20:24" ht="14.4">
      <c r="T280" s="30">
        <v>278</v>
      </c>
      <c r="U280" s="31" t="s">
        <v>106</v>
      </c>
      <c r="V280" s="31" t="s">
        <v>718</v>
      </c>
      <c r="W280" s="32">
        <v>2911016.5252</v>
      </c>
      <c r="X280" s="32">
        <v>816812.90350000001</v>
      </c>
    </row>
    <row r="281" spans="20:24" ht="14.4">
      <c r="T281" s="30">
        <v>279</v>
      </c>
      <c r="U281" s="31" t="s">
        <v>106</v>
      </c>
      <c r="V281" s="31" t="s">
        <v>720</v>
      </c>
      <c r="W281" s="32">
        <v>3171945.3122</v>
      </c>
      <c r="X281" s="32">
        <v>890027.87780000002</v>
      </c>
    </row>
    <row r="282" spans="20:24" ht="28.8">
      <c r="T282" s="30">
        <v>280</v>
      </c>
      <c r="U282" s="31" t="s">
        <v>106</v>
      </c>
      <c r="V282" s="31" t="s">
        <v>722</v>
      </c>
      <c r="W282" s="32">
        <v>3085150.9219</v>
      </c>
      <c r="X282" s="32">
        <v>865673.91859999998</v>
      </c>
    </row>
    <row r="283" spans="20:24" ht="14.4">
      <c r="T283" s="30">
        <v>281</v>
      </c>
      <c r="U283" s="31" t="s">
        <v>106</v>
      </c>
      <c r="V283" s="31" t="s">
        <v>106</v>
      </c>
      <c r="W283" s="32">
        <v>3359337.4501999998</v>
      </c>
      <c r="X283" s="32">
        <v>942608.93160000001</v>
      </c>
    </row>
    <row r="284" spans="20:24" ht="28.8">
      <c r="T284" s="30">
        <v>282</v>
      </c>
      <c r="U284" s="31" t="s">
        <v>106</v>
      </c>
      <c r="V284" s="31" t="s">
        <v>725</v>
      </c>
      <c r="W284" s="32">
        <v>2634030.9879999999</v>
      </c>
      <c r="X284" s="32">
        <v>739092.50619999995</v>
      </c>
    </row>
    <row r="285" spans="20:24" ht="14.4">
      <c r="T285" s="30">
        <v>283</v>
      </c>
      <c r="U285" s="31" t="s">
        <v>106</v>
      </c>
      <c r="V285" s="31" t="s">
        <v>727</v>
      </c>
      <c r="W285" s="32">
        <v>2825483.4270000001</v>
      </c>
      <c r="X285" s="32">
        <v>792812.85490000003</v>
      </c>
    </row>
    <row r="286" spans="20:24" ht="14.4">
      <c r="T286" s="30">
        <v>284</v>
      </c>
      <c r="U286" s="31" t="s">
        <v>106</v>
      </c>
      <c r="V286" s="31" t="s">
        <v>729</v>
      </c>
      <c r="W286" s="32">
        <v>2575943.8769999999</v>
      </c>
      <c r="X286" s="32">
        <v>722793.6287</v>
      </c>
    </row>
    <row r="287" spans="20:24" ht="28.8">
      <c r="T287" s="30">
        <v>285</v>
      </c>
      <c r="U287" s="31" t="s">
        <v>106</v>
      </c>
      <c r="V287" s="31" t="s">
        <v>731</v>
      </c>
      <c r="W287" s="32">
        <v>2442956.6690000002</v>
      </c>
      <c r="X287" s="32">
        <v>685478.25569999998</v>
      </c>
    </row>
    <row r="288" spans="20:24" ht="28.8">
      <c r="T288" s="30">
        <v>286</v>
      </c>
      <c r="U288" s="31" t="s">
        <v>106</v>
      </c>
      <c r="V288" s="31" t="s">
        <v>733</v>
      </c>
      <c r="W288" s="32">
        <v>3334239.6609</v>
      </c>
      <c r="X288" s="32">
        <v>935566.65</v>
      </c>
    </row>
    <row r="289" spans="20:24" ht="28.8">
      <c r="T289" s="30">
        <v>287</v>
      </c>
      <c r="U289" s="31" t="s">
        <v>107</v>
      </c>
      <c r="V289" s="31" t="s">
        <v>737</v>
      </c>
      <c r="W289" s="32">
        <v>2606362.39</v>
      </c>
      <c r="X289" s="32">
        <v>731328.87190000003</v>
      </c>
    </row>
    <row r="290" spans="20:24" ht="28.8">
      <c r="T290" s="30">
        <v>288</v>
      </c>
      <c r="U290" s="31" t="s">
        <v>107</v>
      </c>
      <c r="V290" s="31" t="s">
        <v>739</v>
      </c>
      <c r="W290" s="32">
        <v>2452718.3862999999</v>
      </c>
      <c r="X290" s="32">
        <v>688217.3321</v>
      </c>
    </row>
    <row r="291" spans="20:24" ht="28.8">
      <c r="T291" s="30">
        <v>289</v>
      </c>
      <c r="U291" s="31" t="s">
        <v>107</v>
      </c>
      <c r="V291" s="31" t="s">
        <v>741</v>
      </c>
      <c r="W291" s="32">
        <v>2253286.8187000002</v>
      </c>
      <c r="X291" s="32">
        <v>632258.09030000004</v>
      </c>
    </row>
    <row r="292" spans="20:24" ht="43.2">
      <c r="T292" s="30">
        <v>290</v>
      </c>
      <c r="U292" s="31" t="s">
        <v>107</v>
      </c>
      <c r="V292" s="31" t="s">
        <v>743</v>
      </c>
      <c r="W292" s="32">
        <v>2396544.3531999998</v>
      </c>
      <c r="X292" s="32">
        <v>672455.25219999999</v>
      </c>
    </row>
    <row r="293" spans="20:24" ht="28.8">
      <c r="T293" s="30">
        <v>291</v>
      </c>
      <c r="U293" s="31" t="s">
        <v>107</v>
      </c>
      <c r="V293" s="31" t="s">
        <v>745</v>
      </c>
      <c r="W293" s="32">
        <v>2569829.6304000001</v>
      </c>
      <c r="X293" s="32">
        <v>721078.00959999999</v>
      </c>
    </row>
    <row r="294" spans="20:24" ht="28.8">
      <c r="T294" s="30">
        <v>292</v>
      </c>
      <c r="U294" s="31" t="s">
        <v>107</v>
      </c>
      <c r="V294" s="31" t="s">
        <v>747</v>
      </c>
      <c r="W294" s="32">
        <v>2578434.6360999998</v>
      </c>
      <c r="X294" s="32">
        <v>723492.52</v>
      </c>
    </row>
    <row r="295" spans="20:24" ht="28.8">
      <c r="T295" s="30">
        <v>293</v>
      </c>
      <c r="U295" s="31" t="s">
        <v>107</v>
      </c>
      <c r="V295" s="31" t="s">
        <v>749</v>
      </c>
      <c r="W295" s="32">
        <v>2307834.9914000002</v>
      </c>
      <c r="X295" s="32">
        <v>647563.96400000004</v>
      </c>
    </row>
    <row r="296" spans="20:24" ht="14.4">
      <c r="T296" s="30">
        <v>294</v>
      </c>
      <c r="U296" s="31" t="s">
        <v>107</v>
      </c>
      <c r="V296" s="31" t="s">
        <v>751</v>
      </c>
      <c r="W296" s="32">
        <v>2444475.2305000001</v>
      </c>
      <c r="X296" s="32">
        <v>685904.35450000002</v>
      </c>
    </row>
    <row r="297" spans="20:24" ht="28.8">
      <c r="T297" s="30">
        <v>295</v>
      </c>
      <c r="U297" s="31" t="s">
        <v>107</v>
      </c>
      <c r="V297" s="31" t="s">
        <v>753</v>
      </c>
      <c r="W297" s="32">
        <v>2750232.3369</v>
      </c>
      <c r="X297" s="32">
        <v>771697.87289999996</v>
      </c>
    </row>
    <row r="298" spans="20:24" ht="14.4">
      <c r="T298" s="30">
        <v>296</v>
      </c>
      <c r="U298" s="31" t="s">
        <v>107</v>
      </c>
      <c r="V298" s="31" t="s">
        <v>755</v>
      </c>
      <c r="W298" s="32">
        <v>2430820.4741000002</v>
      </c>
      <c r="X298" s="32">
        <v>682072.91579999996</v>
      </c>
    </row>
    <row r="299" spans="20:24" ht="28.8">
      <c r="T299" s="30">
        <v>297</v>
      </c>
      <c r="U299" s="31" t="s">
        <v>107</v>
      </c>
      <c r="V299" s="31" t="s">
        <v>757</v>
      </c>
      <c r="W299" s="32">
        <v>2998315.0345000001</v>
      </c>
      <c r="X299" s="32">
        <v>841308.31539999996</v>
      </c>
    </row>
    <row r="300" spans="20:24" ht="28.8">
      <c r="T300" s="30">
        <v>298</v>
      </c>
      <c r="U300" s="31" t="s">
        <v>107</v>
      </c>
      <c r="V300" s="31" t="s">
        <v>759</v>
      </c>
      <c r="W300" s="32">
        <v>2546455.1153000002</v>
      </c>
      <c r="X300" s="32">
        <v>714519.26789999998</v>
      </c>
    </row>
    <row r="301" spans="20:24" ht="14.4">
      <c r="T301" s="30">
        <v>299</v>
      </c>
      <c r="U301" s="31" t="s">
        <v>107</v>
      </c>
      <c r="V301" s="31" t="s">
        <v>761</v>
      </c>
      <c r="W301" s="32">
        <v>2300401.6197000002</v>
      </c>
      <c r="X301" s="32">
        <v>645478.20669999998</v>
      </c>
    </row>
    <row r="302" spans="20:24" ht="28.8">
      <c r="T302" s="30">
        <v>300</v>
      </c>
      <c r="U302" s="31" t="s">
        <v>107</v>
      </c>
      <c r="V302" s="31" t="s">
        <v>763</v>
      </c>
      <c r="W302" s="32">
        <v>2238665.4707999998</v>
      </c>
      <c r="X302" s="32">
        <v>628155.43209999998</v>
      </c>
    </row>
    <row r="303" spans="20:24" ht="28.8">
      <c r="T303" s="30">
        <v>301</v>
      </c>
      <c r="U303" s="31" t="s">
        <v>107</v>
      </c>
      <c r="V303" s="31" t="s">
        <v>765</v>
      </c>
      <c r="W303" s="32">
        <v>1994296.0702</v>
      </c>
      <c r="X303" s="32">
        <v>559586.91729999997</v>
      </c>
    </row>
    <row r="304" spans="20:24" ht="14.4">
      <c r="T304" s="30">
        <v>302</v>
      </c>
      <c r="U304" s="31" t="s">
        <v>107</v>
      </c>
      <c r="V304" s="31" t="s">
        <v>767</v>
      </c>
      <c r="W304" s="32">
        <v>2161790.8936999999</v>
      </c>
      <c r="X304" s="32">
        <v>606584.90989999997</v>
      </c>
    </row>
    <row r="305" spans="20:24" ht="14.4">
      <c r="T305" s="30">
        <v>303</v>
      </c>
      <c r="U305" s="31" t="s">
        <v>107</v>
      </c>
      <c r="V305" s="31" t="s">
        <v>769</v>
      </c>
      <c r="W305" s="32">
        <v>2537864.9651000001</v>
      </c>
      <c r="X305" s="32">
        <v>712108.92590000003</v>
      </c>
    </row>
    <row r="306" spans="20:24" ht="28.8">
      <c r="T306" s="30">
        <v>304</v>
      </c>
      <c r="U306" s="31" t="s">
        <v>107</v>
      </c>
      <c r="V306" s="31" t="s">
        <v>771</v>
      </c>
      <c r="W306" s="32">
        <v>2746940.1924999999</v>
      </c>
      <c r="X306" s="32">
        <v>770774.11789999995</v>
      </c>
    </row>
    <row r="307" spans="20:24" ht="14.4">
      <c r="T307" s="30">
        <v>305</v>
      </c>
      <c r="U307" s="31" t="s">
        <v>107</v>
      </c>
      <c r="V307" s="31" t="s">
        <v>773</v>
      </c>
      <c r="W307" s="32">
        <v>2406721.5619000001</v>
      </c>
      <c r="X307" s="32">
        <v>675310.9129</v>
      </c>
    </row>
    <row r="308" spans="20:24" ht="14.4">
      <c r="T308" s="30">
        <v>306</v>
      </c>
      <c r="U308" s="31" t="s">
        <v>107</v>
      </c>
      <c r="V308" s="31" t="s">
        <v>775</v>
      </c>
      <c r="W308" s="32">
        <v>2138120.0169000002</v>
      </c>
      <c r="X308" s="32">
        <v>599943.01100000006</v>
      </c>
    </row>
    <row r="309" spans="20:24" ht="14.4">
      <c r="T309" s="30">
        <v>307</v>
      </c>
      <c r="U309" s="31" t="s">
        <v>107</v>
      </c>
      <c r="V309" s="31" t="s">
        <v>777</v>
      </c>
      <c r="W309" s="32">
        <v>2351638.2154999999</v>
      </c>
      <c r="X309" s="32">
        <v>659854.87280000001</v>
      </c>
    </row>
    <row r="310" spans="20:24" ht="14.4">
      <c r="T310" s="30">
        <v>308</v>
      </c>
      <c r="U310" s="31" t="s">
        <v>107</v>
      </c>
      <c r="V310" s="31" t="s">
        <v>779</v>
      </c>
      <c r="W310" s="32">
        <v>2287633.9410000001</v>
      </c>
      <c r="X310" s="32">
        <v>641895.67649999994</v>
      </c>
    </row>
    <row r="311" spans="20:24" ht="14.4">
      <c r="T311" s="30">
        <v>309</v>
      </c>
      <c r="U311" s="31" t="s">
        <v>107</v>
      </c>
      <c r="V311" s="31" t="s">
        <v>781</v>
      </c>
      <c r="W311" s="32">
        <v>2212732.3613</v>
      </c>
      <c r="X311" s="32">
        <v>620878.76489999995</v>
      </c>
    </row>
    <row r="312" spans="20:24" ht="28.8">
      <c r="T312" s="30">
        <v>310</v>
      </c>
      <c r="U312" s="31" t="s">
        <v>107</v>
      </c>
      <c r="V312" s="31" t="s">
        <v>782</v>
      </c>
      <c r="W312" s="32">
        <v>2289042.4939999999</v>
      </c>
      <c r="X312" s="32">
        <v>642290.90749999997</v>
      </c>
    </row>
    <row r="313" spans="20:24" ht="43.2">
      <c r="T313" s="30">
        <v>311</v>
      </c>
      <c r="U313" s="31" t="s">
        <v>107</v>
      </c>
      <c r="V313" s="31" t="s">
        <v>784</v>
      </c>
      <c r="W313" s="32">
        <v>2310005.2642000001</v>
      </c>
      <c r="X313" s="32">
        <v>648172.92879999999</v>
      </c>
    </row>
    <row r="314" spans="20:24" ht="28.8">
      <c r="T314" s="30">
        <v>312</v>
      </c>
      <c r="U314" s="31" t="s">
        <v>107</v>
      </c>
      <c r="V314" s="31" t="s">
        <v>786</v>
      </c>
      <c r="W314" s="32">
        <v>2457452.9383999999</v>
      </c>
      <c r="X314" s="32">
        <v>689545.81759999995</v>
      </c>
    </row>
    <row r="315" spans="20:24" ht="28.8">
      <c r="T315" s="30">
        <v>313</v>
      </c>
      <c r="U315" s="31" t="s">
        <v>107</v>
      </c>
      <c r="V315" s="31" t="s">
        <v>788</v>
      </c>
      <c r="W315" s="32">
        <v>2198399.6738999998</v>
      </c>
      <c r="X315" s="32">
        <v>616857.10309999995</v>
      </c>
    </row>
    <row r="316" spans="20:24" ht="14.4">
      <c r="T316" s="30">
        <v>314</v>
      </c>
      <c r="U316" s="31" t="s">
        <v>108</v>
      </c>
      <c r="V316" s="31" t="s">
        <v>793</v>
      </c>
      <c r="W316" s="32">
        <v>2295740.8034000001</v>
      </c>
      <c r="X316" s="32">
        <v>644170.41099999996</v>
      </c>
    </row>
    <row r="317" spans="20:24" ht="14.4">
      <c r="T317" s="30">
        <v>315</v>
      </c>
      <c r="U317" s="31" t="s">
        <v>108</v>
      </c>
      <c r="V317" s="31" t="s">
        <v>795</v>
      </c>
      <c r="W317" s="32">
        <v>2715198.4385000002</v>
      </c>
      <c r="X317" s="32">
        <v>761867.58169999998</v>
      </c>
    </row>
    <row r="318" spans="20:24" ht="28.8">
      <c r="T318" s="30">
        <v>316</v>
      </c>
      <c r="U318" s="31" t="s">
        <v>108</v>
      </c>
      <c r="V318" s="31" t="s">
        <v>797</v>
      </c>
      <c r="W318" s="32">
        <v>3369635.3111999999</v>
      </c>
      <c r="X318" s="32">
        <v>945498.44649999996</v>
      </c>
    </row>
    <row r="319" spans="20:24" ht="14.4">
      <c r="T319" s="30">
        <v>317</v>
      </c>
      <c r="U319" s="31" t="s">
        <v>108</v>
      </c>
      <c r="V319" s="31" t="s">
        <v>799</v>
      </c>
      <c r="W319" s="32">
        <v>2548735.2082000002</v>
      </c>
      <c r="X319" s="32">
        <v>715159.04760000005</v>
      </c>
    </row>
    <row r="320" spans="20:24" ht="28.8">
      <c r="T320" s="30">
        <v>318</v>
      </c>
      <c r="U320" s="31" t="s">
        <v>108</v>
      </c>
      <c r="V320" s="31" t="s">
        <v>801</v>
      </c>
      <c r="W320" s="32">
        <v>2187037.1442</v>
      </c>
      <c r="X320" s="32">
        <v>613668.84880000004</v>
      </c>
    </row>
    <row r="321" spans="20:24" ht="14.4">
      <c r="T321" s="30">
        <v>319</v>
      </c>
      <c r="U321" s="31" t="s">
        <v>108</v>
      </c>
      <c r="V321" s="31" t="s">
        <v>803</v>
      </c>
      <c r="W321" s="32">
        <v>2145425.3602999998</v>
      </c>
      <c r="X321" s="32">
        <v>601992.8443</v>
      </c>
    </row>
    <row r="322" spans="20:24" ht="14.4">
      <c r="T322" s="30">
        <v>320</v>
      </c>
      <c r="U322" s="31" t="s">
        <v>108</v>
      </c>
      <c r="V322" s="31" t="s">
        <v>805</v>
      </c>
      <c r="W322" s="32">
        <v>3011588.2053999999</v>
      </c>
      <c r="X322" s="32">
        <v>845032.68359999999</v>
      </c>
    </row>
    <row r="323" spans="20:24" ht="14.4">
      <c r="T323" s="30">
        <v>321</v>
      </c>
      <c r="U323" s="31" t="s">
        <v>108</v>
      </c>
      <c r="V323" s="31" t="s">
        <v>807</v>
      </c>
      <c r="W323" s="32">
        <v>2527532.6324</v>
      </c>
      <c r="X323" s="32">
        <v>709209.73840000003</v>
      </c>
    </row>
    <row r="324" spans="20:24" ht="14.4">
      <c r="T324" s="30">
        <v>322</v>
      </c>
      <c r="U324" s="31" t="s">
        <v>108</v>
      </c>
      <c r="V324" s="31" t="s">
        <v>809</v>
      </c>
      <c r="W324" s="32">
        <v>2213950.8478000001</v>
      </c>
      <c r="X324" s="32">
        <v>621220.66460000002</v>
      </c>
    </row>
    <row r="325" spans="20:24" ht="14.4">
      <c r="T325" s="30">
        <v>323</v>
      </c>
      <c r="U325" s="31" t="s">
        <v>108</v>
      </c>
      <c r="V325" s="31" t="s">
        <v>811</v>
      </c>
      <c r="W325" s="32">
        <v>2338918.5606999998</v>
      </c>
      <c r="X325" s="32">
        <v>656285.81779999996</v>
      </c>
    </row>
    <row r="326" spans="20:24" ht="14.4">
      <c r="T326" s="30">
        <v>324</v>
      </c>
      <c r="U326" s="31" t="s">
        <v>108</v>
      </c>
      <c r="V326" s="31" t="s">
        <v>813</v>
      </c>
      <c r="W326" s="32">
        <v>3253571.4276000001</v>
      </c>
      <c r="X326" s="32">
        <v>912931.65179999999</v>
      </c>
    </row>
    <row r="327" spans="20:24" ht="14.4">
      <c r="T327" s="30">
        <v>325</v>
      </c>
      <c r="U327" s="31" t="s">
        <v>108</v>
      </c>
      <c r="V327" s="31" t="s">
        <v>815</v>
      </c>
      <c r="W327" s="32">
        <v>2405572.1088</v>
      </c>
      <c r="X327" s="32">
        <v>674988.3835</v>
      </c>
    </row>
    <row r="328" spans="20:24" ht="14.4">
      <c r="T328" s="30">
        <v>326</v>
      </c>
      <c r="U328" s="31" t="s">
        <v>108</v>
      </c>
      <c r="V328" s="31" t="s">
        <v>817</v>
      </c>
      <c r="W328" s="32">
        <v>2030694.9742000001</v>
      </c>
      <c r="X328" s="32">
        <v>569800.2206</v>
      </c>
    </row>
    <row r="329" spans="20:24" ht="14.4">
      <c r="T329" s="30">
        <v>327</v>
      </c>
      <c r="U329" s="31" t="s">
        <v>108</v>
      </c>
      <c r="V329" s="31" t="s">
        <v>819</v>
      </c>
      <c r="W329" s="32">
        <v>2791125.4416999999</v>
      </c>
      <c r="X329" s="32">
        <v>783172.2206</v>
      </c>
    </row>
    <row r="330" spans="20:24" ht="28.8">
      <c r="T330" s="30">
        <v>328</v>
      </c>
      <c r="U330" s="31" t="s">
        <v>108</v>
      </c>
      <c r="V330" s="31" t="s">
        <v>821</v>
      </c>
      <c r="W330" s="32">
        <v>3139301.5846000002</v>
      </c>
      <c r="X330" s="32">
        <v>880868.25349999999</v>
      </c>
    </row>
    <row r="331" spans="20:24" ht="28.8">
      <c r="T331" s="30">
        <v>329</v>
      </c>
      <c r="U331" s="31" t="s">
        <v>108</v>
      </c>
      <c r="V331" s="31" t="s">
        <v>823</v>
      </c>
      <c r="W331" s="32">
        <v>2300805.7662999998</v>
      </c>
      <c r="X331" s="32">
        <v>645591.60770000005</v>
      </c>
    </row>
    <row r="332" spans="20:24" ht="14.4">
      <c r="T332" s="30">
        <v>330</v>
      </c>
      <c r="U332" s="31" t="s">
        <v>108</v>
      </c>
      <c r="V332" s="31" t="s">
        <v>825</v>
      </c>
      <c r="W332" s="32">
        <v>2434688.6442999998</v>
      </c>
      <c r="X332" s="32">
        <v>683158.3</v>
      </c>
    </row>
    <row r="333" spans="20:24" ht="43.2">
      <c r="T333" s="30">
        <v>331</v>
      </c>
      <c r="U333" s="31" t="s">
        <v>108</v>
      </c>
      <c r="V333" s="31" t="s">
        <v>827</v>
      </c>
      <c r="W333" s="32">
        <v>2539337.6935000001</v>
      </c>
      <c r="X333" s="32">
        <v>712522.1642</v>
      </c>
    </row>
    <row r="334" spans="20:24" ht="14.4">
      <c r="T334" s="30">
        <v>332</v>
      </c>
      <c r="U334" s="31" t="s">
        <v>108</v>
      </c>
      <c r="V334" s="31" t="s">
        <v>829</v>
      </c>
      <c r="W334" s="32">
        <v>2623508.0822999999</v>
      </c>
      <c r="X334" s="32">
        <v>736139.84519999998</v>
      </c>
    </row>
    <row r="335" spans="20:24" ht="28.8">
      <c r="T335" s="30">
        <v>333</v>
      </c>
      <c r="U335" s="31" t="s">
        <v>108</v>
      </c>
      <c r="V335" s="31" t="s">
        <v>830</v>
      </c>
      <c r="W335" s="32">
        <v>2646192.7311999998</v>
      </c>
      <c r="X335" s="32">
        <v>742505.0148</v>
      </c>
    </row>
    <row r="336" spans="20:24" ht="28.8">
      <c r="T336" s="30">
        <v>334</v>
      </c>
      <c r="U336" s="31" t="s">
        <v>108</v>
      </c>
      <c r="V336" s="31" t="s">
        <v>832</v>
      </c>
      <c r="W336" s="32">
        <v>2478951.9983999999</v>
      </c>
      <c r="X336" s="32">
        <v>695578.31839999999</v>
      </c>
    </row>
    <row r="337" spans="20:24" ht="14.4">
      <c r="T337" s="30">
        <v>335</v>
      </c>
      <c r="U337" s="31" t="s">
        <v>108</v>
      </c>
      <c r="V337" s="31" t="s">
        <v>834</v>
      </c>
      <c r="W337" s="32">
        <v>2273841.3256999999</v>
      </c>
      <c r="X337" s="32">
        <v>638025.55539999995</v>
      </c>
    </row>
    <row r="338" spans="20:24" ht="14.4">
      <c r="T338" s="30">
        <v>336</v>
      </c>
      <c r="U338" s="31" t="s">
        <v>108</v>
      </c>
      <c r="V338" s="31" t="s">
        <v>836</v>
      </c>
      <c r="W338" s="32">
        <v>2790500.1370999999</v>
      </c>
      <c r="X338" s="32">
        <v>782996.76399999997</v>
      </c>
    </row>
    <row r="339" spans="20:24" ht="14.4">
      <c r="T339" s="30">
        <v>337</v>
      </c>
      <c r="U339" s="31" t="s">
        <v>108</v>
      </c>
      <c r="V339" s="31" t="s">
        <v>838</v>
      </c>
      <c r="W339" s="32">
        <v>2063598.4493</v>
      </c>
      <c r="X339" s="32">
        <v>579032.72840000002</v>
      </c>
    </row>
    <row r="340" spans="20:24" ht="43.2">
      <c r="T340" s="30">
        <v>338</v>
      </c>
      <c r="U340" s="31" t="s">
        <v>108</v>
      </c>
      <c r="V340" s="31" t="s">
        <v>840</v>
      </c>
      <c r="W340" s="32">
        <v>2590062.4753</v>
      </c>
      <c r="X340" s="32">
        <v>726755.21849999996</v>
      </c>
    </row>
    <row r="341" spans="20:24" ht="14.4">
      <c r="T341" s="30">
        <v>339</v>
      </c>
      <c r="U341" s="31" t="s">
        <v>108</v>
      </c>
      <c r="V341" s="31" t="s">
        <v>842</v>
      </c>
      <c r="W341" s="32">
        <v>2355648.6943000001</v>
      </c>
      <c r="X341" s="32">
        <v>660980.18790000002</v>
      </c>
    </row>
    <row r="342" spans="20:24" ht="28.8">
      <c r="T342" s="30">
        <v>340</v>
      </c>
      <c r="U342" s="31" t="s">
        <v>108</v>
      </c>
      <c r="V342" s="31" t="s">
        <v>844</v>
      </c>
      <c r="W342" s="32">
        <v>2182802.1425999999</v>
      </c>
      <c r="X342" s="32">
        <v>612480.53399999999</v>
      </c>
    </row>
    <row r="343" spans="20:24" ht="28.8">
      <c r="T343" s="30">
        <v>341</v>
      </c>
      <c r="U343" s="31" t="s">
        <v>109</v>
      </c>
      <c r="V343" s="31" t="s">
        <v>849</v>
      </c>
      <c r="W343" s="32">
        <v>4086834.9163000002</v>
      </c>
      <c r="X343" s="32">
        <v>1146740.1388000001</v>
      </c>
    </row>
    <row r="344" spans="20:24" ht="14.4">
      <c r="T344" s="30">
        <v>342</v>
      </c>
      <c r="U344" s="31" t="s">
        <v>109</v>
      </c>
      <c r="V344" s="31" t="s">
        <v>851</v>
      </c>
      <c r="W344" s="32">
        <v>4155601.3879999998</v>
      </c>
      <c r="X344" s="32">
        <v>1166035.5777</v>
      </c>
    </row>
    <row r="345" spans="20:24" ht="14.4">
      <c r="T345" s="30">
        <v>343</v>
      </c>
      <c r="U345" s="31" t="s">
        <v>109</v>
      </c>
      <c r="V345" s="31" t="s">
        <v>853</v>
      </c>
      <c r="W345" s="32">
        <v>3439092.0063</v>
      </c>
      <c r="X345" s="32">
        <v>964987.55779999995</v>
      </c>
    </row>
    <row r="346" spans="20:24" ht="14.4">
      <c r="T346" s="30">
        <v>344</v>
      </c>
      <c r="U346" s="31" t="s">
        <v>109</v>
      </c>
      <c r="V346" s="31" t="s">
        <v>855</v>
      </c>
      <c r="W346" s="32">
        <v>2648051.645</v>
      </c>
      <c r="X346" s="32">
        <v>743026.61430000002</v>
      </c>
    </row>
    <row r="347" spans="20:24" ht="14.4">
      <c r="T347" s="30">
        <v>345</v>
      </c>
      <c r="U347" s="31" t="s">
        <v>109</v>
      </c>
      <c r="V347" s="31" t="s">
        <v>857</v>
      </c>
      <c r="W347" s="32">
        <v>4353277.3618999999</v>
      </c>
      <c r="X347" s="32">
        <v>1221502.2109999999</v>
      </c>
    </row>
    <row r="348" spans="20:24" ht="14.4">
      <c r="T348" s="30">
        <v>346</v>
      </c>
      <c r="U348" s="31" t="s">
        <v>109</v>
      </c>
      <c r="V348" s="31" t="s">
        <v>859</v>
      </c>
      <c r="W348" s="32">
        <v>2916303.1450999998</v>
      </c>
      <c r="X348" s="32">
        <v>818296.29579999996</v>
      </c>
    </row>
    <row r="349" spans="20:24" ht="14.4">
      <c r="T349" s="30">
        <v>347</v>
      </c>
      <c r="U349" s="31" t="s">
        <v>109</v>
      </c>
      <c r="V349" s="31" t="s">
        <v>861</v>
      </c>
      <c r="W349" s="32">
        <v>2543010.6065000002</v>
      </c>
      <c r="X349" s="32">
        <v>713552.76040000003</v>
      </c>
    </row>
    <row r="350" spans="20:24" ht="14.4">
      <c r="T350" s="30">
        <v>348</v>
      </c>
      <c r="U350" s="31" t="s">
        <v>109</v>
      </c>
      <c r="V350" s="31" t="s">
        <v>863</v>
      </c>
      <c r="W350" s="32">
        <v>3388394.8977000001</v>
      </c>
      <c r="X350" s="32">
        <v>950762.26839999994</v>
      </c>
    </row>
    <row r="351" spans="20:24" ht="14.4">
      <c r="T351" s="30">
        <v>349</v>
      </c>
      <c r="U351" s="31" t="s">
        <v>109</v>
      </c>
      <c r="V351" s="31" t="s">
        <v>865</v>
      </c>
      <c r="W351" s="32">
        <v>3737752.0406999998</v>
      </c>
      <c r="X351" s="32">
        <v>1048789.6825000001</v>
      </c>
    </row>
    <row r="352" spans="20:24" ht="28.8">
      <c r="T352" s="30">
        <v>350</v>
      </c>
      <c r="U352" s="31" t="s">
        <v>109</v>
      </c>
      <c r="V352" s="31" t="s">
        <v>867</v>
      </c>
      <c r="W352" s="32">
        <v>3531057.69</v>
      </c>
      <c r="X352" s="32">
        <v>990792.54940000002</v>
      </c>
    </row>
    <row r="353" spans="20:24" ht="28.8">
      <c r="T353" s="30">
        <v>351</v>
      </c>
      <c r="U353" s="31" t="s">
        <v>109</v>
      </c>
      <c r="V353" s="31" t="s">
        <v>869</v>
      </c>
      <c r="W353" s="32">
        <v>3769956.4400999998</v>
      </c>
      <c r="X353" s="32">
        <v>1057826.0341</v>
      </c>
    </row>
    <row r="354" spans="20:24" ht="14.4">
      <c r="T354" s="30">
        <v>352</v>
      </c>
      <c r="U354" s="31" t="s">
        <v>109</v>
      </c>
      <c r="V354" s="31" t="s">
        <v>871</v>
      </c>
      <c r="W354" s="32">
        <v>3257898.5809999998</v>
      </c>
      <c r="X354" s="32">
        <v>914145.82380000001</v>
      </c>
    </row>
    <row r="355" spans="20:24" ht="14.4">
      <c r="T355" s="30">
        <v>353</v>
      </c>
      <c r="U355" s="31" t="s">
        <v>109</v>
      </c>
      <c r="V355" s="31" t="s">
        <v>873</v>
      </c>
      <c r="W355" s="32">
        <v>2822538.0937000001</v>
      </c>
      <c r="X355" s="32">
        <v>791986.4129</v>
      </c>
    </row>
    <row r="356" spans="20:24" ht="14.4">
      <c r="T356" s="30">
        <v>354</v>
      </c>
      <c r="U356" s="31" t="s">
        <v>109</v>
      </c>
      <c r="V356" s="31" t="s">
        <v>875</v>
      </c>
      <c r="W356" s="32">
        <v>2906287.7927000001</v>
      </c>
      <c r="X356" s="32">
        <v>815486.05099999998</v>
      </c>
    </row>
    <row r="357" spans="20:24" ht="14.4">
      <c r="T357" s="30">
        <v>355</v>
      </c>
      <c r="U357" s="31" t="s">
        <v>109</v>
      </c>
      <c r="V357" s="31" t="s">
        <v>877</v>
      </c>
      <c r="W357" s="32">
        <v>3364312.6279000002</v>
      </c>
      <c r="X357" s="32">
        <v>944004.9351</v>
      </c>
    </row>
    <row r="358" spans="20:24" ht="14.4">
      <c r="T358" s="30">
        <v>356</v>
      </c>
      <c r="U358" s="31" t="s">
        <v>109</v>
      </c>
      <c r="V358" s="31" t="s">
        <v>879</v>
      </c>
      <c r="W358" s="32">
        <v>2609473.7593</v>
      </c>
      <c r="X358" s="32">
        <v>732201.90249999997</v>
      </c>
    </row>
    <row r="359" spans="20:24" ht="14.4">
      <c r="T359" s="30">
        <v>357</v>
      </c>
      <c r="U359" s="31" t="s">
        <v>109</v>
      </c>
      <c r="V359" s="31" t="s">
        <v>881</v>
      </c>
      <c r="W359" s="32">
        <v>3630881.9114000001</v>
      </c>
      <c r="X359" s="32">
        <v>1018802.5972</v>
      </c>
    </row>
    <row r="360" spans="20:24" ht="14.4">
      <c r="T360" s="30">
        <v>358</v>
      </c>
      <c r="U360" s="31" t="s">
        <v>109</v>
      </c>
      <c r="V360" s="31" t="s">
        <v>883</v>
      </c>
      <c r="W360" s="32">
        <v>2442182.4369999999</v>
      </c>
      <c r="X360" s="32">
        <v>685261.0111</v>
      </c>
    </row>
    <row r="361" spans="20:24" ht="28.8">
      <c r="T361" s="30">
        <v>359</v>
      </c>
      <c r="U361" s="31" t="s">
        <v>109</v>
      </c>
      <c r="V361" s="31" t="s">
        <v>885</v>
      </c>
      <c r="W361" s="32">
        <v>3222456.6107000001</v>
      </c>
      <c r="X361" s="32">
        <v>904201.03009999997</v>
      </c>
    </row>
    <row r="362" spans="20:24" ht="14.4">
      <c r="T362" s="30">
        <v>360</v>
      </c>
      <c r="U362" s="31" t="s">
        <v>109</v>
      </c>
      <c r="V362" s="31" t="s">
        <v>887</v>
      </c>
      <c r="W362" s="32">
        <v>2701794.8404000001</v>
      </c>
      <c r="X362" s="32">
        <v>758106.61640000006</v>
      </c>
    </row>
    <row r="363" spans="20:24" ht="14.4">
      <c r="T363" s="30">
        <v>361</v>
      </c>
      <c r="U363" s="31" t="s">
        <v>109</v>
      </c>
      <c r="V363" s="31" t="s">
        <v>889</v>
      </c>
      <c r="W363" s="32">
        <v>3443802.8146000002</v>
      </c>
      <c r="X363" s="32">
        <v>966309.38089999999</v>
      </c>
    </row>
    <row r="364" spans="20:24" ht="28.8">
      <c r="T364" s="30">
        <v>362</v>
      </c>
      <c r="U364" s="31" t="s">
        <v>109</v>
      </c>
      <c r="V364" s="31" t="s">
        <v>891</v>
      </c>
      <c r="W364" s="32">
        <v>3852921.0594000001</v>
      </c>
      <c r="X364" s="32">
        <v>1081105.3838</v>
      </c>
    </row>
    <row r="365" spans="20:24" ht="14.4">
      <c r="T365" s="30">
        <v>363</v>
      </c>
      <c r="U365" s="31" t="s">
        <v>109</v>
      </c>
      <c r="V365" s="31" t="s">
        <v>893</v>
      </c>
      <c r="W365" s="32">
        <v>3934165.2843999998</v>
      </c>
      <c r="X365" s="32">
        <v>1103902.0016000001</v>
      </c>
    </row>
    <row r="366" spans="20:24" ht="14.4">
      <c r="T366" s="30">
        <v>364</v>
      </c>
      <c r="U366" s="31" t="s">
        <v>110</v>
      </c>
      <c r="V366" s="31" t="s">
        <v>897</v>
      </c>
      <c r="W366" s="32">
        <v>2524633.0208999999</v>
      </c>
      <c r="X366" s="32">
        <v>708396.12569999998</v>
      </c>
    </row>
    <row r="367" spans="20:24" ht="14.4">
      <c r="T367" s="30">
        <v>365</v>
      </c>
      <c r="U367" s="31" t="s">
        <v>110</v>
      </c>
      <c r="V367" s="31" t="s">
        <v>899</v>
      </c>
      <c r="W367" s="32">
        <v>2585887.6993</v>
      </c>
      <c r="X367" s="32">
        <v>725583.80260000005</v>
      </c>
    </row>
    <row r="368" spans="20:24" ht="14.4">
      <c r="T368" s="30">
        <v>366</v>
      </c>
      <c r="U368" s="31" t="s">
        <v>110</v>
      </c>
      <c r="V368" s="31" t="s">
        <v>901</v>
      </c>
      <c r="W368" s="32">
        <v>2357820.1217999998</v>
      </c>
      <c r="X368" s="32">
        <v>661589.4767</v>
      </c>
    </row>
    <row r="369" spans="20:24" ht="14.4">
      <c r="T369" s="30">
        <v>367</v>
      </c>
      <c r="U369" s="31" t="s">
        <v>110</v>
      </c>
      <c r="V369" s="31" t="s">
        <v>903</v>
      </c>
      <c r="W369" s="32">
        <v>2557908.8651999999</v>
      </c>
      <c r="X369" s="32">
        <v>717733.11800000002</v>
      </c>
    </row>
    <row r="370" spans="20:24" ht="14.4">
      <c r="T370" s="30">
        <v>368</v>
      </c>
      <c r="U370" s="31" t="s">
        <v>110</v>
      </c>
      <c r="V370" s="31" t="s">
        <v>905</v>
      </c>
      <c r="W370" s="32">
        <v>3100269.7489</v>
      </c>
      <c r="X370" s="32">
        <v>869916.16619999998</v>
      </c>
    </row>
    <row r="371" spans="20:24" ht="28.8">
      <c r="T371" s="30">
        <v>369</v>
      </c>
      <c r="U371" s="31" t="s">
        <v>110</v>
      </c>
      <c r="V371" s="31" t="s">
        <v>907</v>
      </c>
      <c r="W371" s="32">
        <v>2470000.1597000002</v>
      </c>
      <c r="X371" s="32">
        <v>693066.4889</v>
      </c>
    </row>
    <row r="372" spans="20:24" ht="14.4">
      <c r="T372" s="30">
        <v>370</v>
      </c>
      <c r="U372" s="31" t="s">
        <v>110</v>
      </c>
      <c r="V372" s="31" t="s">
        <v>909</v>
      </c>
      <c r="W372" s="32">
        <v>3986848.9185000001</v>
      </c>
      <c r="X372" s="32">
        <v>1118684.6976000001</v>
      </c>
    </row>
    <row r="373" spans="20:24" ht="28.8">
      <c r="T373" s="30">
        <v>371</v>
      </c>
      <c r="U373" s="31" t="s">
        <v>110</v>
      </c>
      <c r="V373" s="31" t="s">
        <v>911</v>
      </c>
      <c r="W373" s="32">
        <v>2716303.1072</v>
      </c>
      <c r="X373" s="32">
        <v>762177.54469999997</v>
      </c>
    </row>
    <row r="374" spans="20:24" ht="28.8">
      <c r="T374" s="30">
        <v>372</v>
      </c>
      <c r="U374" s="31" t="s">
        <v>110</v>
      </c>
      <c r="V374" s="31" t="s">
        <v>913</v>
      </c>
      <c r="W374" s="32">
        <v>2919920.4007999999</v>
      </c>
      <c r="X374" s="32">
        <v>819311.27489999996</v>
      </c>
    </row>
    <row r="375" spans="20:24" ht="28.8">
      <c r="T375" s="30">
        <v>373</v>
      </c>
      <c r="U375" s="31" t="s">
        <v>110</v>
      </c>
      <c r="V375" s="31" t="s">
        <v>915</v>
      </c>
      <c r="W375" s="32">
        <v>2940370.696</v>
      </c>
      <c r="X375" s="32">
        <v>825049.49899999995</v>
      </c>
    </row>
    <row r="376" spans="20:24" ht="14.4">
      <c r="T376" s="30">
        <v>374</v>
      </c>
      <c r="U376" s="31" t="s">
        <v>110</v>
      </c>
      <c r="V376" s="31" t="s">
        <v>916</v>
      </c>
      <c r="W376" s="32">
        <v>2725317.2593999999</v>
      </c>
      <c r="X376" s="32">
        <v>764706.8591</v>
      </c>
    </row>
    <row r="377" spans="20:24" ht="14.4">
      <c r="T377" s="30">
        <v>375</v>
      </c>
      <c r="U377" s="31" t="s">
        <v>110</v>
      </c>
      <c r="V377" s="31" t="s">
        <v>918</v>
      </c>
      <c r="W377" s="32">
        <v>2669949.4709999999</v>
      </c>
      <c r="X377" s="32">
        <v>749171.00639999995</v>
      </c>
    </row>
    <row r="378" spans="20:24" ht="28.8">
      <c r="T378" s="30">
        <v>376</v>
      </c>
      <c r="U378" s="31" t="s">
        <v>110</v>
      </c>
      <c r="V378" s="31" t="s">
        <v>920</v>
      </c>
      <c r="W378" s="32">
        <v>2789719.7108999998</v>
      </c>
      <c r="X378" s="32">
        <v>782777.78139999998</v>
      </c>
    </row>
    <row r="379" spans="20:24" ht="14.4">
      <c r="T379" s="30">
        <v>377</v>
      </c>
      <c r="U379" s="31" t="s">
        <v>110</v>
      </c>
      <c r="V379" s="31" t="s">
        <v>922</v>
      </c>
      <c r="W379" s="32">
        <v>2488442.5005999999</v>
      </c>
      <c r="X379" s="32">
        <v>698241.29359999998</v>
      </c>
    </row>
    <row r="380" spans="20:24" ht="28.8">
      <c r="T380" s="30">
        <v>378</v>
      </c>
      <c r="U380" s="31" t="s">
        <v>110</v>
      </c>
      <c r="V380" s="31" t="s">
        <v>924</v>
      </c>
      <c r="W380" s="32">
        <v>2475457.2056999998</v>
      </c>
      <c r="X380" s="32">
        <v>694597.70160000003</v>
      </c>
    </row>
    <row r="381" spans="20:24" ht="14.4">
      <c r="T381" s="30">
        <v>379</v>
      </c>
      <c r="U381" s="31" t="s">
        <v>110</v>
      </c>
      <c r="V381" s="31" t="s">
        <v>926</v>
      </c>
      <c r="W381" s="32">
        <v>2675402.0224000001</v>
      </c>
      <c r="X381" s="32">
        <v>750700.95790000004</v>
      </c>
    </row>
    <row r="382" spans="20:24" ht="14.4">
      <c r="T382" s="30">
        <v>380</v>
      </c>
      <c r="U382" s="31" t="s">
        <v>110</v>
      </c>
      <c r="V382" s="31" t="s">
        <v>928</v>
      </c>
      <c r="W382" s="32">
        <v>3055123.6439999999</v>
      </c>
      <c r="X382" s="32">
        <v>857248.45349999995</v>
      </c>
    </row>
    <row r="383" spans="20:24" ht="14.4">
      <c r="T383" s="30">
        <v>381</v>
      </c>
      <c r="U383" s="31" t="s">
        <v>110</v>
      </c>
      <c r="V383" s="31" t="s">
        <v>930</v>
      </c>
      <c r="W383" s="32">
        <v>3673088.6069999998</v>
      </c>
      <c r="X383" s="32">
        <v>1030645.5302</v>
      </c>
    </row>
    <row r="384" spans="20:24" ht="14.4">
      <c r="T384" s="30">
        <v>382</v>
      </c>
      <c r="U384" s="31" t="s">
        <v>110</v>
      </c>
      <c r="V384" s="31" t="s">
        <v>933</v>
      </c>
      <c r="W384" s="32">
        <v>2525339.1538999998</v>
      </c>
      <c r="X384" s="32">
        <v>708594.26210000005</v>
      </c>
    </row>
    <row r="385" spans="20:24" ht="14.4">
      <c r="T385" s="30">
        <v>383</v>
      </c>
      <c r="U385" s="31" t="s">
        <v>110</v>
      </c>
      <c r="V385" s="31" t="s">
        <v>935</v>
      </c>
      <c r="W385" s="32">
        <v>2433332.4665000001</v>
      </c>
      <c r="X385" s="32">
        <v>682777.76509999996</v>
      </c>
    </row>
    <row r="386" spans="20:24" ht="43.2">
      <c r="T386" s="30">
        <v>384</v>
      </c>
      <c r="U386" s="31" t="s">
        <v>110</v>
      </c>
      <c r="V386" s="31" t="s">
        <v>937</v>
      </c>
      <c r="W386" s="32">
        <v>3545390.5471000001</v>
      </c>
      <c r="X386" s="32">
        <v>994814.25879999995</v>
      </c>
    </row>
    <row r="387" spans="20:24" ht="14.4">
      <c r="T387" s="30">
        <v>385</v>
      </c>
      <c r="U387" s="31" t="s">
        <v>110</v>
      </c>
      <c r="V387" s="31" t="s">
        <v>939</v>
      </c>
      <c r="W387" s="32">
        <v>2359595.1546999998</v>
      </c>
      <c r="X387" s="32">
        <v>662087.53980000003</v>
      </c>
    </row>
    <row r="388" spans="20:24" ht="14.4">
      <c r="T388" s="30">
        <v>386</v>
      </c>
      <c r="U388" s="31" t="s">
        <v>110</v>
      </c>
      <c r="V388" s="31" t="s">
        <v>941</v>
      </c>
      <c r="W388" s="32">
        <v>2381314.8657999998</v>
      </c>
      <c r="X388" s="32">
        <v>668181.95389999996</v>
      </c>
    </row>
    <row r="389" spans="20:24" ht="14.4">
      <c r="T389" s="30">
        <v>387</v>
      </c>
      <c r="U389" s="31" t="s">
        <v>110</v>
      </c>
      <c r="V389" s="31" t="s">
        <v>943</v>
      </c>
      <c r="W389" s="32">
        <v>3072182.7001</v>
      </c>
      <c r="X389" s="32">
        <v>862035.11719999998</v>
      </c>
    </row>
    <row r="390" spans="20:24" ht="28.8">
      <c r="T390" s="30">
        <v>388</v>
      </c>
      <c r="U390" s="31" t="s">
        <v>110</v>
      </c>
      <c r="V390" s="31" t="s">
        <v>945</v>
      </c>
      <c r="W390" s="32">
        <v>3139089.5041999999</v>
      </c>
      <c r="X390" s="32">
        <v>880808.745</v>
      </c>
    </row>
    <row r="391" spans="20:24" ht="14.4">
      <c r="T391" s="30">
        <v>389</v>
      </c>
      <c r="U391" s="31" t="s">
        <v>110</v>
      </c>
      <c r="V391" s="31" t="s">
        <v>139</v>
      </c>
      <c r="W391" s="32">
        <v>2407116.0660000001</v>
      </c>
      <c r="X391" s="32">
        <v>675421.60820000002</v>
      </c>
    </row>
    <row r="392" spans="20:24" ht="14.4">
      <c r="T392" s="30">
        <v>390</v>
      </c>
      <c r="U392" s="31" t="s">
        <v>110</v>
      </c>
      <c r="V392" s="31" t="s">
        <v>141</v>
      </c>
      <c r="W392" s="32">
        <v>2357369.8775999998</v>
      </c>
      <c r="X392" s="32">
        <v>661463.14110000001</v>
      </c>
    </row>
    <row r="393" spans="20:24" ht="14.4">
      <c r="T393" s="30">
        <v>391</v>
      </c>
      <c r="U393" s="31" t="s">
        <v>110</v>
      </c>
      <c r="V393" s="31" t="s">
        <v>143</v>
      </c>
      <c r="W393" s="32">
        <v>2359503.8218999999</v>
      </c>
      <c r="X393" s="32">
        <v>662061.91240000003</v>
      </c>
    </row>
    <row r="394" spans="20:24" ht="14.4">
      <c r="T394" s="30">
        <v>392</v>
      </c>
      <c r="U394" s="31" t="s">
        <v>110</v>
      </c>
      <c r="V394" s="31" t="s">
        <v>145</v>
      </c>
      <c r="W394" s="32">
        <v>2796403.5917000002</v>
      </c>
      <c r="X394" s="32">
        <v>784653.23620000004</v>
      </c>
    </row>
    <row r="395" spans="20:24" ht="14.4">
      <c r="T395" s="30">
        <v>393</v>
      </c>
      <c r="U395" s="31" t="s">
        <v>110</v>
      </c>
      <c r="V395" s="31" t="s">
        <v>147</v>
      </c>
      <c r="W395" s="32">
        <v>2818279.7946000001</v>
      </c>
      <c r="X395" s="32">
        <v>790791.56099999999</v>
      </c>
    </row>
    <row r="396" spans="20:24" ht="28.8">
      <c r="T396" s="30">
        <v>394</v>
      </c>
      <c r="U396" s="31" t="s">
        <v>110</v>
      </c>
      <c r="V396" s="31" t="s">
        <v>116</v>
      </c>
      <c r="W396" s="32">
        <v>4872731.0767000001</v>
      </c>
      <c r="X396" s="32">
        <v>1367257.6518999999</v>
      </c>
    </row>
    <row r="397" spans="20:24" ht="14.4">
      <c r="T397" s="30">
        <v>395</v>
      </c>
      <c r="U397" s="31" t="s">
        <v>110</v>
      </c>
      <c r="V397" s="31" t="s">
        <v>150</v>
      </c>
      <c r="W397" s="32">
        <v>2440643.4054999999</v>
      </c>
      <c r="X397" s="32">
        <v>684829.16850000003</v>
      </c>
    </row>
    <row r="398" spans="20:24" ht="28.8">
      <c r="T398" s="30">
        <v>396</v>
      </c>
      <c r="U398" s="31" t="s">
        <v>110</v>
      </c>
      <c r="V398" s="31" t="s">
        <v>152</v>
      </c>
      <c r="W398" s="32">
        <v>2415434.1173999999</v>
      </c>
      <c r="X398" s="32">
        <v>677755.60109999997</v>
      </c>
    </row>
    <row r="399" spans="20:24" ht="14.4">
      <c r="T399" s="30">
        <v>397</v>
      </c>
      <c r="U399" s="31" t="s">
        <v>110</v>
      </c>
      <c r="V399" s="31" t="s">
        <v>154</v>
      </c>
      <c r="W399" s="32">
        <v>2891335.8141000001</v>
      </c>
      <c r="X399" s="32">
        <v>811290.62</v>
      </c>
    </row>
    <row r="400" spans="20:24" ht="28.8">
      <c r="T400" s="30">
        <v>398</v>
      </c>
      <c r="U400" s="31" t="s">
        <v>110</v>
      </c>
      <c r="V400" s="31" t="s">
        <v>156</v>
      </c>
      <c r="W400" s="32">
        <v>2385630.7307000002</v>
      </c>
      <c r="X400" s="32">
        <v>669392.9584</v>
      </c>
    </row>
    <row r="401" spans="20:24" ht="14.4">
      <c r="T401" s="30">
        <v>399</v>
      </c>
      <c r="U401" s="31" t="s">
        <v>110</v>
      </c>
      <c r="V401" s="31" t="s">
        <v>158</v>
      </c>
      <c r="W401" s="32">
        <v>3019451.7940000002</v>
      </c>
      <c r="X401" s="32">
        <v>847239.15700000001</v>
      </c>
    </row>
    <row r="402" spans="20:24" ht="14.4">
      <c r="T402" s="30">
        <v>400</v>
      </c>
      <c r="U402" s="31" t="s">
        <v>110</v>
      </c>
      <c r="V402" s="31" t="s">
        <v>160</v>
      </c>
      <c r="W402" s="32">
        <v>2651562.7297999999</v>
      </c>
      <c r="X402" s="32">
        <v>744011.80260000005</v>
      </c>
    </row>
    <row r="403" spans="20:24" ht="14.4">
      <c r="T403" s="30">
        <v>401</v>
      </c>
      <c r="U403" s="31" t="s">
        <v>110</v>
      </c>
      <c r="V403" s="31" t="s">
        <v>162</v>
      </c>
      <c r="W403" s="32">
        <v>2757237.1362000001</v>
      </c>
      <c r="X403" s="32">
        <v>773663.37549999997</v>
      </c>
    </row>
    <row r="404" spans="20:24" ht="14.4">
      <c r="T404" s="30">
        <v>402</v>
      </c>
      <c r="U404" s="31" t="s">
        <v>110</v>
      </c>
      <c r="V404" s="31" t="s">
        <v>164</v>
      </c>
      <c r="W404" s="32">
        <v>2170644.6453</v>
      </c>
      <c r="X404" s="32">
        <v>609069.2169</v>
      </c>
    </row>
    <row r="405" spans="20:24" ht="28.8">
      <c r="T405" s="30">
        <v>403</v>
      </c>
      <c r="U405" s="31" t="s">
        <v>110</v>
      </c>
      <c r="V405" s="31" t="s">
        <v>166</v>
      </c>
      <c r="W405" s="32">
        <v>2393212.8075000001</v>
      </c>
      <c r="X405" s="32">
        <v>671520.44149999996</v>
      </c>
    </row>
    <row r="406" spans="20:24" ht="28.8">
      <c r="T406" s="30">
        <v>404</v>
      </c>
      <c r="U406" s="31" t="s">
        <v>110</v>
      </c>
      <c r="V406" s="31" t="s">
        <v>168</v>
      </c>
      <c r="W406" s="32">
        <v>2950916.3845000002</v>
      </c>
      <c r="X406" s="32">
        <v>828008.55279999995</v>
      </c>
    </row>
    <row r="407" spans="20:24" ht="14.4">
      <c r="T407" s="30">
        <v>405</v>
      </c>
      <c r="U407" s="31" t="s">
        <v>110</v>
      </c>
      <c r="V407" s="31" t="s">
        <v>170</v>
      </c>
      <c r="W407" s="32">
        <v>3450127.8894000002</v>
      </c>
      <c r="X407" s="32">
        <v>968084.15700000001</v>
      </c>
    </row>
    <row r="408" spans="20:24" ht="14.4">
      <c r="T408" s="30">
        <v>406</v>
      </c>
      <c r="U408" s="31" t="s">
        <v>110</v>
      </c>
      <c r="V408" s="31" t="s">
        <v>172</v>
      </c>
      <c r="W408" s="32">
        <v>2251560.2629999998</v>
      </c>
      <c r="X408" s="32">
        <v>631773.62959999999</v>
      </c>
    </row>
    <row r="409" spans="20:24" ht="14.4">
      <c r="T409" s="30">
        <v>407</v>
      </c>
      <c r="U409" s="31" t="s">
        <v>110</v>
      </c>
      <c r="V409" s="31" t="s">
        <v>175</v>
      </c>
      <c r="W409" s="32">
        <v>2647521.4438999998</v>
      </c>
      <c r="X409" s="32">
        <v>742877.8432</v>
      </c>
    </row>
    <row r="410" spans="20:24" ht="14.4">
      <c r="T410" s="30">
        <v>408</v>
      </c>
      <c r="U410" s="31" t="s">
        <v>111</v>
      </c>
      <c r="V410" s="31" t="s">
        <v>179</v>
      </c>
      <c r="W410" s="32">
        <v>2690269.2115000002</v>
      </c>
      <c r="X410" s="32">
        <v>754872.59759999998</v>
      </c>
    </row>
    <row r="411" spans="20:24" ht="28.8">
      <c r="T411" s="30">
        <v>409</v>
      </c>
      <c r="U411" s="31" t="s">
        <v>111</v>
      </c>
      <c r="V411" s="31" t="s">
        <v>181</v>
      </c>
      <c r="W411" s="32">
        <v>2772164.7006999999</v>
      </c>
      <c r="X411" s="32">
        <v>777851.95609999995</v>
      </c>
    </row>
    <row r="412" spans="20:24" ht="14.4">
      <c r="T412" s="30">
        <v>410</v>
      </c>
      <c r="U412" s="31" t="s">
        <v>111</v>
      </c>
      <c r="V412" s="31" t="s">
        <v>183</v>
      </c>
      <c r="W412" s="32">
        <v>3015853.3007999999</v>
      </c>
      <c r="X412" s="32">
        <v>846229.4425</v>
      </c>
    </row>
    <row r="413" spans="20:24" ht="14.4">
      <c r="T413" s="30">
        <v>411</v>
      </c>
      <c r="U413" s="31" t="s">
        <v>111</v>
      </c>
      <c r="V413" s="31" t="s">
        <v>185</v>
      </c>
      <c r="W413" s="32">
        <v>2827662.4051999999</v>
      </c>
      <c r="X413" s="32">
        <v>793424.26240000001</v>
      </c>
    </row>
    <row r="414" spans="20:24" ht="28.8">
      <c r="T414" s="30">
        <v>412</v>
      </c>
      <c r="U414" s="31" t="s">
        <v>111</v>
      </c>
      <c r="V414" s="31" t="s">
        <v>187</v>
      </c>
      <c r="W414" s="32">
        <v>2644481.3355</v>
      </c>
      <c r="X414" s="32">
        <v>742024.80790000001</v>
      </c>
    </row>
    <row r="415" spans="20:24" ht="28.8">
      <c r="T415" s="30">
        <v>413</v>
      </c>
      <c r="U415" s="31" t="s">
        <v>111</v>
      </c>
      <c r="V415" s="31" t="s">
        <v>189</v>
      </c>
      <c r="W415" s="32">
        <v>2473607.4405</v>
      </c>
      <c r="X415" s="32">
        <v>694078.6692</v>
      </c>
    </row>
    <row r="416" spans="20:24" ht="28.8">
      <c r="T416" s="30">
        <v>414</v>
      </c>
      <c r="U416" s="31" t="s">
        <v>111</v>
      </c>
      <c r="V416" s="31" t="s">
        <v>191</v>
      </c>
      <c r="W416" s="32">
        <v>2481702.4010999999</v>
      </c>
      <c r="X416" s="32">
        <v>696350.06409999996</v>
      </c>
    </row>
    <row r="417" spans="20:24" ht="28.8">
      <c r="T417" s="30">
        <v>415</v>
      </c>
      <c r="U417" s="31" t="s">
        <v>111</v>
      </c>
      <c r="V417" s="31" t="s">
        <v>193</v>
      </c>
      <c r="W417" s="32">
        <v>2657158.4089000002</v>
      </c>
      <c r="X417" s="32">
        <v>745581.91489999997</v>
      </c>
    </row>
    <row r="418" spans="20:24" ht="14.4">
      <c r="T418" s="30">
        <v>416</v>
      </c>
      <c r="U418" s="31" t="s">
        <v>111</v>
      </c>
      <c r="V418" s="31" t="s">
        <v>195</v>
      </c>
      <c r="W418" s="32">
        <v>2492288.2535999999</v>
      </c>
      <c r="X418" s="32">
        <v>699320.38760000002</v>
      </c>
    </row>
    <row r="419" spans="20:24" ht="14.4">
      <c r="T419" s="30">
        <v>417</v>
      </c>
      <c r="U419" s="31" t="s">
        <v>111</v>
      </c>
      <c r="V419" s="31" t="s">
        <v>197</v>
      </c>
      <c r="W419" s="32">
        <v>3004935.8709</v>
      </c>
      <c r="X419" s="32">
        <v>843166.08050000004</v>
      </c>
    </row>
    <row r="420" spans="20:24" ht="14.4">
      <c r="T420" s="30">
        <v>418</v>
      </c>
      <c r="U420" s="31" t="s">
        <v>111</v>
      </c>
      <c r="V420" s="31" t="s">
        <v>199</v>
      </c>
      <c r="W420" s="32">
        <v>2480024.9788000002</v>
      </c>
      <c r="X420" s="32">
        <v>695879.39</v>
      </c>
    </row>
    <row r="421" spans="20:24" ht="28.8">
      <c r="T421" s="30">
        <v>419</v>
      </c>
      <c r="U421" s="31" t="s">
        <v>111</v>
      </c>
      <c r="V421" s="31" t="s">
        <v>201</v>
      </c>
      <c r="W421" s="32">
        <v>2754494.1417</v>
      </c>
      <c r="X421" s="32">
        <v>772893.70849999995</v>
      </c>
    </row>
    <row r="422" spans="20:24" ht="14.4">
      <c r="T422" s="30">
        <v>420</v>
      </c>
      <c r="U422" s="31" t="s">
        <v>111</v>
      </c>
      <c r="V422" s="31" t="s">
        <v>203</v>
      </c>
      <c r="W422" s="32">
        <v>3001774.1617000001</v>
      </c>
      <c r="X422" s="32">
        <v>842278.92469999997</v>
      </c>
    </row>
    <row r="423" spans="20:24" ht="14.4">
      <c r="T423" s="30">
        <v>421</v>
      </c>
      <c r="U423" s="31" t="s">
        <v>111</v>
      </c>
      <c r="V423" s="31" t="s">
        <v>205</v>
      </c>
      <c r="W423" s="32">
        <v>2994755.3944999999</v>
      </c>
      <c r="X423" s="32">
        <v>840309.50289999996</v>
      </c>
    </row>
    <row r="424" spans="20:24" ht="14.4">
      <c r="T424" s="30">
        <v>422</v>
      </c>
      <c r="U424" s="31" t="s">
        <v>111</v>
      </c>
      <c r="V424" s="31" t="s">
        <v>207</v>
      </c>
      <c r="W424" s="32">
        <v>2615186.2966</v>
      </c>
      <c r="X424" s="32">
        <v>733804.80449999997</v>
      </c>
    </row>
    <row r="425" spans="20:24" ht="14.4">
      <c r="T425" s="30">
        <v>423</v>
      </c>
      <c r="U425" s="31" t="s">
        <v>111</v>
      </c>
      <c r="V425" s="31" t="s">
        <v>209</v>
      </c>
      <c r="W425" s="32">
        <v>2946204.2922999999</v>
      </c>
      <c r="X425" s="32">
        <v>826686.36939999997</v>
      </c>
    </row>
    <row r="426" spans="20:24" ht="14.4">
      <c r="T426" s="30">
        <v>424</v>
      </c>
      <c r="U426" s="31" t="s">
        <v>111</v>
      </c>
      <c r="V426" s="31" t="s">
        <v>211</v>
      </c>
      <c r="W426" s="32">
        <v>3041325.9646000001</v>
      </c>
      <c r="X426" s="32">
        <v>853376.91150000005</v>
      </c>
    </row>
    <row r="427" spans="20:24" ht="14.4">
      <c r="T427" s="30">
        <v>425</v>
      </c>
      <c r="U427" s="31" t="s">
        <v>111</v>
      </c>
      <c r="V427" s="31" t="s">
        <v>213</v>
      </c>
      <c r="W427" s="32">
        <v>2911385.1124999998</v>
      </c>
      <c r="X427" s="32">
        <v>816916.32680000004</v>
      </c>
    </row>
    <row r="428" spans="20:24" ht="14.4">
      <c r="T428" s="30">
        <v>426</v>
      </c>
      <c r="U428" s="31" t="s">
        <v>111</v>
      </c>
      <c r="V428" s="31" t="s">
        <v>215</v>
      </c>
      <c r="W428" s="32">
        <v>3192665.8483000002</v>
      </c>
      <c r="X428" s="32">
        <v>895841.92980000004</v>
      </c>
    </row>
    <row r="429" spans="20:24" ht="14.4">
      <c r="T429" s="30">
        <v>427</v>
      </c>
      <c r="U429" s="31" t="s">
        <v>111</v>
      </c>
      <c r="V429" s="31" t="s">
        <v>217</v>
      </c>
      <c r="W429" s="32">
        <v>2542391.6246000002</v>
      </c>
      <c r="X429" s="32">
        <v>713379.07799999998</v>
      </c>
    </row>
    <row r="430" spans="20:24" ht="14.4">
      <c r="T430" s="30">
        <v>428</v>
      </c>
      <c r="U430" s="31" t="s">
        <v>111</v>
      </c>
      <c r="V430" s="31" t="s">
        <v>111</v>
      </c>
      <c r="W430" s="32">
        <v>3501545.1904000002</v>
      </c>
      <c r="X430" s="32">
        <v>982511.52789999999</v>
      </c>
    </row>
    <row r="431" spans="20:24" ht="14.4">
      <c r="T431" s="30">
        <v>429</v>
      </c>
      <c r="U431" s="31" t="s">
        <v>111</v>
      </c>
      <c r="V431" s="31" t="s">
        <v>221</v>
      </c>
      <c r="W431" s="32">
        <v>2463837.6995000001</v>
      </c>
      <c r="X431" s="32">
        <v>691337.34140000003</v>
      </c>
    </row>
    <row r="432" spans="20:24" ht="14.4">
      <c r="T432" s="30">
        <v>430</v>
      </c>
      <c r="U432" s="31" t="s">
        <v>111</v>
      </c>
      <c r="V432" s="31" t="s">
        <v>223</v>
      </c>
      <c r="W432" s="32">
        <v>2327673.4923999999</v>
      </c>
      <c r="X432" s="32">
        <v>653130.52240000002</v>
      </c>
    </row>
    <row r="433" spans="20:24" ht="28.8">
      <c r="T433" s="30">
        <v>431</v>
      </c>
      <c r="U433" s="31" t="s">
        <v>111</v>
      </c>
      <c r="V433" s="31" t="s">
        <v>225</v>
      </c>
      <c r="W433" s="32">
        <v>2831579.9142999998</v>
      </c>
      <c r="X433" s="32">
        <v>794523.49080000003</v>
      </c>
    </row>
    <row r="434" spans="20:24" ht="28.8">
      <c r="T434" s="30">
        <v>432</v>
      </c>
      <c r="U434" s="31" t="s">
        <v>111</v>
      </c>
      <c r="V434" s="31" t="s">
        <v>227</v>
      </c>
      <c r="W434" s="32">
        <v>2817762.0392</v>
      </c>
      <c r="X434" s="32">
        <v>790646.28209999995</v>
      </c>
    </row>
    <row r="435" spans="20:24" ht="14.4">
      <c r="T435" s="30">
        <v>433</v>
      </c>
      <c r="U435" s="31" t="s">
        <v>111</v>
      </c>
      <c r="V435" s="31" t="s">
        <v>229</v>
      </c>
      <c r="W435" s="32">
        <v>2672849.7900999999</v>
      </c>
      <c r="X435" s="32">
        <v>749984.81759999995</v>
      </c>
    </row>
    <row r="436" spans="20:24" ht="14.4">
      <c r="T436" s="30">
        <v>434</v>
      </c>
      <c r="U436" s="31" t="s">
        <v>111</v>
      </c>
      <c r="V436" s="31" t="s">
        <v>231</v>
      </c>
      <c r="W436" s="32">
        <v>2728985.7115000002</v>
      </c>
      <c r="X436" s="32">
        <v>765736.20360000001</v>
      </c>
    </row>
    <row r="437" spans="20:24" ht="14.4">
      <c r="T437" s="30">
        <v>435</v>
      </c>
      <c r="U437" s="31" t="s">
        <v>111</v>
      </c>
      <c r="V437" s="31" t="s">
        <v>233</v>
      </c>
      <c r="W437" s="32">
        <v>2298664.4569999999</v>
      </c>
      <c r="X437" s="32">
        <v>644990.76980000001</v>
      </c>
    </row>
    <row r="438" spans="20:24" ht="14.4">
      <c r="T438" s="30">
        <v>436</v>
      </c>
      <c r="U438" s="31" t="s">
        <v>111</v>
      </c>
      <c r="V438" s="31" t="s">
        <v>235</v>
      </c>
      <c r="W438" s="32">
        <v>2750497.4534999998</v>
      </c>
      <c r="X438" s="32">
        <v>771772.26300000004</v>
      </c>
    </row>
    <row r="439" spans="20:24" ht="14.4">
      <c r="T439" s="30">
        <v>437</v>
      </c>
      <c r="U439" s="31" t="s">
        <v>111</v>
      </c>
      <c r="V439" s="31" t="s">
        <v>237</v>
      </c>
      <c r="W439" s="32">
        <v>2481114.2532000002</v>
      </c>
      <c r="X439" s="32">
        <v>696185.03350000002</v>
      </c>
    </row>
    <row r="440" spans="20:24" ht="14.4">
      <c r="T440" s="30">
        <v>438</v>
      </c>
      <c r="U440" s="31" t="s">
        <v>111</v>
      </c>
      <c r="V440" s="31" t="s">
        <v>239</v>
      </c>
      <c r="W440" s="32">
        <v>2570651.8637999999</v>
      </c>
      <c r="X440" s="32">
        <v>721308.72320000001</v>
      </c>
    </row>
    <row r="441" spans="20:24" ht="14.4">
      <c r="T441" s="30">
        <v>439</v>
      </c>
      <c r="U441" s="31" t="s">
        <v>111</v>
      </c>
      <c r="V441" s="31" t="s">
        <v>241</v>
      </c>
      <c r="W441" s="32">
        <v>2758256.6782999998</v>
      </c>
      <c r="X441" s="32">
        <v>773949.45259999996</v>
      </c>
    </row>
    <row r="442" spans="20:24" ht="28.8">
      <c r="T442" s="30">
        <v>440</v>
      </c>
      <c r="U442" s="31" t="s">
        <v>111</v>
      </c>
      <c r="V442" s="31" t="s">
        <v>243</v>
      </c>
      <c r="W442" s="32">
        <v>2673270.3084999998</v>
      </c>
      <c r="X442" s="32">
        <v>750102.81240000005</v>
      </c>
    </row>
    <row r="443" spans="20:24" ht="14.4">
      <c r="T443" s="30">
        <v>441</v>
      </c>
      <c r="U443" s="31" t="s">
        <v>111</v>
      </c>
      <c r="V443" s="31" t="s">
        <v>245</v>
      </c>
      <c r="W443" s="32">
        <v>2620024.2381000002</v>
      </c>
      <c r="X443" s="32">
        <v>735162.30039999995</v>
      </c>
    </row>
    <row r="444" spans="20:24" ht="14.4">
      <c r="T444" s="30">
        <v>442</v>
      </c>
      <c r="U444" s="31" t="s">
        <v>112</v>
      </c>
      <c r="V444" s="31" t="s">
        <v>249</v>
      </c>
      <c r="W444" s="32">
        <v>2097758.6751000001</v>
      </c>
      <c r="X444" s="32">
        <v>588617.8726</v>
      </c>
    </row>
    <row r="445" spans="20:24" ht="14.4">
      <c r="T445" s="30">
        <v>443</v>
      </c>
      <c r="U445" s="31" t="s">
        <v>112</v>
      </c>
      <c r="V445" s="31" t="s">
        <v>251</v>
      </c>
      <c r="W445" s="32">
        <v>3427654.6049000002</v>
      </c>
      <c r="X445" s="32">
        <v>961778.29500000004</v>
      </c>
    </row>
    <row r="446" spans="20:24" ht="28.8">
      <c r="T446" s="30">
        <v>444</v>
      </c>
      <c r="U446" s="31" t="s">
        <v>112</v>
      </c>
      <c r="V446" s="31" t="s">
        <v>253</v>
      </c>
      <c r="W446" s="32">
        <v>2887085.2105999999</v>
      </c>
      <c r="X446" s="32">
        <v>810097.92740000004</v>
      </c>
    </row>
    <row r="447" spans="20:24" ht="14.4">
      <c r="T447" s="30">
        <v>445</v>
      </c>
      <c r="U447" s="31" t="s">
        <v>112</v>
      </c>
      <c r="V447" s="31" t="s">
        <v>255</v>
      </c>
      <c r="W447" s="32">
        <v>2383775.0452999999</v>
      </c>
      <c r="X447" s="32">
        <v>668872.2648</v>
      </c>
    </row>
    <row r="448" spans="20:24" ht="14.4">
      <c r="T448" s="30">
        <v>446</v>
      </c>
      <c r="U448" s="31" t="s">
        <v>112</v>
      </c>
      <c r="V448" s="31" t="s">
        <v>257</v>
      </c>
      <c r="W448" s="32">
        <v>3174723.6798999999</v>
      </c>
      <c r="X448" s="32">
        <v>890807.47030000004</v>
      </c>
    </row>
    <row r="449" spans="20:24" ht="28.8">
      <c r="T449" s="30">
        <v>447</v>
      </c>
      <c r="U449" s="31" t="s">
        <v>112</v>
      </c>
      <c r="V449" s="31" t="s">
        <v>259</v>
      </c>
      <c r="W449" s="32">
        <v>3884082.3753999998</v>
      </c>
      <c r="X449" s="32">
        <v>1089849.0527999999</v>
      </c>
    </row>
    <row r="450" spans="20:24" ht="14.4">
      <c r="T450" s="30">
        <v>448</v>
      </c>
      <c r="U450" s="31" t="s">
        <v>112</v>
      </c>
      <c r="V450" s="31" t="s">
        <v>261</v>
      </c>
      <c r="W450" s="32">
        <v>2646117.8376000002</v>
      </c>
      <c r="X450" s="32">
        <v>742484.00009999995</v>
      </c>
    </row>
    <row r="451" spans="20:24" ht="28.8">
      <c r="T451" s="30">
        <v>449</v>
      </c>
      <c r="U451" s="31" t="s">
        <v>112</v>
      </c>
      <c r="V451" s="31" t="s">
        <v>263</v>
      </c>
      <c r="W451" s="32">
        <v>2811115.8958000001</v>
      </c>
      <c r="X451" s="32">
        <v>788781.41610000003</v>
      </c>
    </row>
    <row r="452" spans="20:24" ht="43.2">
      <c r="T452" s="30">
        <v>450</v>
      </c>
      <c r="U452" s="31" t="s">
        <v>112</v>
      </c>
      <c r="V452" s="31" t="s">
        <v>265</v>
      </c>
      <c r="W452" s="32">
        <v>3492288.3673</v>
      </c>
      <c r="X452" s="32">
        <v>979914.12159999995</v>
      </c>
    </row>
    <row r="453" spans="20:24" ht="14.4">
      <c r="T453" s="30">
        <v>451</v>
      </c>
      <c r="U453" s="31" t="s">
        <v>112</v>
      </c>
      <c r="V453" s="31" t="s">
        <v>267</v>
      </c>
      <c r="W453" s="32">
        <v>2431706.1014999999</v>
      </c>
      <c r="X453" s="32">
        <v>682321.41729999997</v>
      </c>
    </row>
    <row r="454" spans="20:24" ht="14.4">
      <c r="T454" s="30">
        <v>452</v>
      </c>
      <c r="U454" s="31" t="s">
        <v>112</v>
      </c>
      <c r="V454" s="31" t="s">
        <v>269</v>
      </c>
      <c r="W454" s="32">
        <v>2568516.2818999998</v>
      </c>
      <c r="X454" s="32">
        <v>720709.49230000004</v>
      </c>
    </row>
    <row r="455" spans="20:24" ht="14.4">
      <c r="T455" s="30">
        <v>453</v>
      </c>
      <c r="U455" s="31" t="s">
        <v>112</v>
      </c>
      <c r="V455" s="31" t="s">
        <v>271</v>
      </c>
      <c r="W455" s="32">
        <v>2833631.7604</v>
      </c>
      <c r="X455" s="32">
        <v>795099.22589999996</v>
      </c>
    </row>
    <row r="456" spans="20:24" ht="14.4">
      <c r="T456" s="30">
        <v>454</v>
      </c>
      <c r="U456" s="31" t="s">
        <v>112</v>
      </c>
      <c r="V456" s="31" t="s">
        <v>273</v>
      </c>
      <c r="W456" s="32">
        <v>2358200.5800999999</v>
      </c>
      <c r="X456" s="32">
        <v>661696.23089999997</v>
      </c>
    </row>
    <row r="457" spans="20:24" ht="28.8">
      <c r="T457" s="30">
        <v>455</v>
      </c>
      <c r="U457" s="31" t="s">
        <v>112</v>
      </c>
      <c r="V457" s="31" t="s">
        <v>275</v>
      </c>
      <c r="W457" s="32">
        <v>2706189.2812000001</v>
      </c>
      <c r="X457" s="32">
        <v>759339.66890000005</v>
      </c>
    </row>
    <row r="458" spans="20:24" ht="28.8">
      <c r="T458" s="30">
        <v>456</v>
      </c>
      <c r="U458" s="31" t="s">
        <v>112</v>
      </c>
      <c r="V458" s="31" t="s">
        <v>277</v>
      </c>
      <c r="W458" s="32">
        <v>3130804.7549000001</v>
      </c>
      <c r="X458" s="32">
        <v>878484.09660000005</v>
      </c>
    </row>
    <row r="459" spans="20:24" ht="14.4">
      <c r="T459" s="30">
        <v>457</v>
      </c>
      <c r="U459" s="31" t="s">
        <v>112</v>
      </c>
      <c r="V459" s="31" t="s">
        <v>279</v>
      </c>
      <c r="W459" s="32">
        <v>2508381.3280000002</v>
      </c>
      <c r="X459" s="32">
        <v>703836.00300000003</v>
      </c>
    </row>
    <row r="460" spans="20:24" ht="14.4">
      <c r="T460" s="30">
        <v>458</v>
      </c>
      <c r="U460" s="31" t="s">
        <v>112</v>
      </c>
      <c r="V460" s="31" t="s">
        <v>281</v>
      </c>
      <c r="W460" s="32">
        <v>2471931.5764000001</v>
      </c>
      <c r="X460" s="32">
        <v>693608.43220000004</v>
      </c>
    </row>
    <row r="461" spans="20:24" ht="14.4">
      <c r="T461" s="30">
        <v>459</v>
      </c>
      <c r="U461" s="31" t="s">
        <v>112</v>
      </c>
      <c r="V461" s="31" t="s">
        <v>284</v>
      </c>
      <c r="W461" s="32">
        <v>2565245.2563999998</v>
      </c>
      <c r="X461" s="32">
        <v>719791.66319999995</v>
      </c>
    </row>
    <row r="462" spans="20:24" ht="14.4">
      <c r="T462" s="30">
        <v>460</v>
      </c>
      <c r="U462" s="31" t="s">
        <v>112</v>
      </c>
      <c r="V462" s="31" t="s">
        <v>286</v>
      </c>
      <c r="W462" s="32">
        <v>3103603.5847</v>
      </c>
      <c r="X462" s="32">
        <v>870851.61950000003</v>
      </c>
    </row>
    <row r="463" spans="20:24" ht="14.4">
      <c r="T463" s="30">
        <v>461</v>
      </c>
      <c r="U463" s="31" t="s">
        <v>112</v>
      </c>
      <c r="V463" s="31" t="s">
        <v>288</v>
      </c>
      <c r="W463" s="32">
        <v>2384904.7897999999</v>
      </c>
      <c r="X463" s="32">
        <v>669189.26399999997</v>
      </c>
    </row>
    <row r="464" spans="20:24" ht="14.4">
      <c r="T464" s="30">
        <v>462</v>
      </c>
      <c r="U464" s="31" t="s">
        <v>112</v>
      </c>
      <c r="V464" s="31" t="s">
        <v>290</v>
      </c>
      <c r="W464" s="32">
        <v>2848644.4402999999</v>
      </c>
      <c r="X464" s="32">
        <v>799311.68929999997</v>
      </c>
    </row>
    <row r="465" spans="20:24" ht="14.4">
      <c r="T465" s="30">
        <v>463</v>
      </c>
      <c r="U465" s="31" t="s">
        <v>113</v>
      </c>
      <c r="V465" s="31" t="s">
        <v>294</v>
      </c>
      <c r="W465" s="32">
        <v>3042761.1993</v>
      </c>
      <c r="X465" s="32">
        <v>853779.62939999998</v>
      </c>
    </row>
    <row r="466" spans="20:24" ht="28.8">
      <c r="T466" s="30">
        <v>464</v>
      </c>
      <c r="U466" s="31" t="s">
        <v>113</v>
      </c>
      <c r="V466" s="31" t="s">
        <v>296</v>
      </c>
      <c r="W466" s="32">
        <v>2690487.5460000001</v>
      </c>
      <c r="X466" s="32">
        <v>754933.86089999997</v>
      </c>
    </row>
    <row r="467" spans="20:24" ht="14.4">
      <c r="T467" s="30">
        <v>465</v>
      </c>
      <c r="U467" s="31" t="s">
        <v>113</v>
      </c>
      <c r="V467" s="31" t="s">
        <v>298</v>
      </c>
      <c r="W467" s="32">
        <v>3395525.6691999999</v>
      </c>
      <c r="X467" s="32">
        <v>952763.11789999995</v>
      </c>
    </row>
    <row r="468" spans="20:24" ht="14.4">
      <c r="T468" s="30">
        <v>466</v>
      </c>
      <c r="U468" s="31" t="s">
        <v>113</v>
      </c>
      <c r="V468" s="31" t="s">
        <v>300</v>
      </c>
      <c r="W468" s="32">
        <v>2688542.4489000002</v>
      </c>
      <c r="X468" s="32">
        <v>754388.07889999996</v>
      </c>
    </row>
    <row r="469" spans="20:24" ht="14.4">
      <c r="T469" s="30">
        <v>467</v>
      </c>
      <c r="U469" s="31" t="s">
        <v>113</v>
      </c>
      <c r="V469" s="31" t="s">
        <v>302</v>
      </c>
      <c r="W469" s="32">
        <v>3676072.6112000002</v>
      </c>
      <c r="X469" s="32">
        <v>1031482.823</v>
      </c>
    </row>
    <row r="470" spans="20:24" ht="14.4">
      <c r="T470" s="30">
        <v>468</v>
      </c>
      <c r="U470" s="31" t="s">
        <v>113</v>
      </c>
      <c r="V470" s="31" t="s">
        <v>304</v>
      </c>
      <c r="W470" s="32">
        <v>2858173.3588999999</v>
      </c>
      <c r="X470" s="32">
        <v>801985.44389999995</v>
      </c>
    </row>
    <row r="471" spans="20:24" ht="14.4">
      <c r="T471" s="30">
        <v>469</v>
      </c>
      <c r="U471" s="31" t="s">
        <v>113</v>
      </c>
      <c r="V471" s="31" t="s">
        <v>306</v>
      </c>
      <c r="W471" s="32">
        <v>2398267.0189</v>
      </c>
      <c r="X471" s="32">
        <v>672938.6213</v>
      </c>
    </row>
    <row r="472" spans="20:24" ht="28.8">
      <c r="T472" s="30">
        <v>470</v>
      </c>
      <c r="U472" s="31" t="s">
        <v>113</v>
      </c>
      <c r="V472" s="31" t="s">
        <v>308</v>
      </c>
      <c r="W472" s="32">
        <v>2810293.2407999998</v>
      </c>
      <c r="X472" s="32">
        <v>788550.58429999999</v>
      </c>
    </row>
    <row r="473" spans="20:24" ht="14.4">
      <c r="T473" s="30">
        <v>471</v>
      </c>
      <c r="U473" s="31" t="s">
        <v>113</v>
      </c>
      <c r="V473" s="31" t="s">
        <v>310</v>
      </c>
      <c r="W473" s="32">
        <v>2756065.4934</v>
      </c>
      <c r="X473" s="32">
        <v>773334.61990000005</v>
      </c>
    </row>
    <row r="474" spans="20:24" ht="28.8">
      <c r="T474" s="30">
        <v>472</v>
      </c>
      <c r="U474" s="31" t="s">
        <v>113</v>
      </c>
      <c r="V474" s="31" t="s">
        <v>312</v>
      </c>
      <c r="W474" s="32">
        <v>2913786.5153999999</v>
      </c>
      <c r="X474" s="32">
        <v>817590.14529999997</v>
      </c>
    </row>
    <row r="475" spans="20:24" ht="14.4">
      <c r="T475" s="30">
        <v>473</v>
      </c>
      <c r="U475" s="31" t="s">
        <v>113</v>
      </c>
      <c r="V475" s="31" t="s">
        <v>113</v>
      </c>
      <c r="W475" s="32">
        <v>2564973.1186000002</v>
      </c>
      <c r="X475" s="32">
        <v>719715.30299999996</v>
      </c>
    </row>
    <row r="476" spans="20:24" ht="28.8">
      <c r="T476" s="30">
        <v>474</v>
      </c>
      <c r="U476" s="31" t="s">
        <v>113</v>
      </c>
      <c r="V476" s="31" t="s">
        <v>315</v>
      </c>
      <c r="W476" s="32">
        <v>3274719.8536999999</v>
      </c>
      <c r="X476" s="32">
        <v>918865.76690000005</v>
      </c>
    </row>
    <row r="477" spans="20:24" ht="28.8">
      <c r="T477" s="30">
        <v>475</v>
      </c>
      <c r="U477" s="31" t="s">
        <v>113</v>
      </c>
      <c r="V477" s="31" t="s">
        <v>317</v>
      </c>
      <c r="W477" s="32">
        <v>2161510.5436999998</v>
      </c>
      <c r="X477" s="32">
        <v>606506.24549999996</v>
      </c>
    </row>
    <row r="478" spans="20:24" ht="14.4">
      <c r="T478" s="30">
        <v>476</v>
      </c>
      <c r="U478" s="31" t="s">
        <v>113</v>
      </c>
      <c r="V478" s="31" t="s">
        <v>319</v>
      </c>
      <c r="W478" s="32">
        <v>3142511.7781000002</v>
      </c>
      <c r="X478" s="32">
        <v>881769.01359999995</v>
      </c>
    </row>
    <row r="479" spans="20:24" ht="28.8">
      <c r="T479" s="30">
        <v>477</v>
      </c>
      <c r="U479" s="31" t="s">
        <v>113</v>
      </c>
      <c r="V479" s="31" t="s">
        <v>321</v>
      </c>
      <c r="W479" s="32">
        <v>2098444.8286000001</v>
      </c>
      <c r="X479" s="32">
        <v>588810.40300000005</v>
      </c>
    </row>
    <row r="480" spans="20:24" ht="14.4">
      <c r="T480" s="30">
        <v>478</v>
      </c>
      <c r="U480" s="31" t="s">
        <v>113</v>
      </c>
      <c r="V480" s="31" t="s">
        <v>323</v>
      </c>
      <c r="W480" s="32">
        <v>3042266.7610999998</v>
      </c>
      <c r="X480" s="32">
        <v>853640.89309999999</v>
      </c>
    </row>
    <row r="481" spans="20:24" ht="14.4">
      <c r="T481" s="30">
        <v>479</v>
      </c>
      <c r="U481" s="31" t="s">
        <v>113</v>
      </c>
      <c r="V481" s="31" t="s">
        <v>325</v>
      </c>
      <c r="W481" s="32">
        <v>3804847.4761000001</v>
      </c>
      <c r="X481" s="32">
        <v>1067616.2390999999</v>
      </c>
    </row>
    <row r="482" spans="20:24" ht="28.8">
      <c r="T482" s="30">
        <v>480</v>
      </c>
      <c r="U482" s="31" t="s">
        <v>113</v>
      </c>
      <c r="V482" s="31" t="s">
        <v>328</v>
      </c>
      <c r="W482" s="32">
        <v>2874092.4008999998</v>
      </c>
      <c r="X482" s="32">
        <v>806452.22679999995</v>
      </c>
    </row>
    <row r="483" spans="20:24" ht="14.4">
      <c r="T483" s="30">
        <v>481</v>
      </c>
      <c r="U483" s="31" t="s">
        <v>113</v>
      </c>
      <c r="V483" s="31" t="s">
        <v>329</v>
      </c>
      <c r="W483" s="32">
        <v>2721322.7324000001</v>
      </c>
      <c r="X483" s="32">
        <v>763586.02</v>
      </c>
    </row>
    <row r="484" spans="20:24" ht="28.8">
      <c r="T484" s="30">
        <v>482</v>
      </c>
      <c r="U484" s="31" t="s">
        <v>113</v>
      </c>
      <c r="V484" s="31" t="s">
        <v>331</v>
      </c>
      <c r="W484" s="32">
        <v>2917915.8966000001</v>
      </c>
      <c r="X484" s="32">
        <v>818748.82369999995</v>
      </c>
    </row>
    <row r="485" spans="20:24" ht="28.8">
      <c r="T485" s="30">
        <v>483</v>
      </c>
      <c r="U485" s="31" t="s">
        <v>113</v>
      </c>
      <c r="V485" s="31" t="s">
        <v>333</v>
      </c>
      <c r="W485" s="32">
        <v>2855079.93</v>
      </c>
      <c r="X485" s="32">
        <v>801117.44720000005</v>
      </c>
    </row>
    <row r="486" spans="20:24" ht="14.4">
      <c r="T486" s="30">
        <v>484</v>
      </c>
      <c r="U486" s="31" t="s">
        <v>114</v>
      </c>
      <c r="V486" s="31" t="s">
        <v>337</v>
      </c>
      <c r="W486" s="32">
        <v>2465796.9345</v>
      </c>
      <c r="X486" s="32">
        <v>691887.09039999999</v>
      </c>
    </row>
    <row r="487" spans="20:24" ht="14.4">
      <c r="T487" s="30">
        <v>485</v>
      </c>
      <c r="U487" s="31" t="s">
        <v>114</v>
      </c>
      <c r="V487" s="31" t="s">
        <v>339</v>
      </c>
      <c r="W487" s="32">
        <v>4054860.1129999999</v>
      </c>
      <c r="X487" s="32">
        <v>1137768.2104</v>
      </c>
    </row>
    <row r="488" spans="20:24" ht="14.4">
      <c r="T488" s="30">
        <v>486</v>
      </c>
      <c r="U488" s="31" t="s">
        <v>114</v>
      </c>
      <c r="V488" s="31" t="s">
        <v>341</v>
      </c>
      <c r="W488" s="32">
        <v>3107795.7496000002</v>
      </c>
      <c r="X488" s="32">
        <v>872027.91460000002</v>
      </c>
    </row>
    <row r="489" spans="20:24" ht="14.4">
      <c r="T489" s="30">
        <v>487</v>
      </c>
      <c r="U489" s="31" t="s">
        <v>114</v>
      </c>
      <c r="V489" s="31" t="s">
        <v>104</v>
      </c>
      <c r="W489" s="32">
        <v>1892578.4743999999</v>
      </c>
      <c r="X489" s="32">
        <v>531045.60060000001</v>
      </c>
    </row>
    <row r="490" spans="20:24" ht="28.8">
      <c r="T490" s="30">
        <v>488</v>
      </c>
      <c r="U490" s="31" t="s">
        <v>114</v>
      </c>
      <c r="V490" s="31" t="s">
        <v>344</v>
      </c>
      <c r="W490" s="32">
        <v>3283821.1590999998</v>
      </c>
      <c r="X490" s="32">
        <v>921419.53590000002</v>
      </c>
    </row>
    <row r="491" spans="20:24" ht="28.8">
      <c r="T491" s="30">
        <v>489</v>
      </c>
      <c r="U491" s="31" t="s">
        <v>114</v>
      </c>
      <c r="V491" s="31" t="s">
        <v>346</v>
      </c>
      <c r="W491" s="32">
        <v>2822402.5221000002</v>
      </c>
      <c r="X491" s="32">
        <v>791948.37230000005</v>
      </c>
    </row>
    <row r="492" spans="20:24" ht="28.8">
      <c r="T492" s="30">
        <v>490</v>
      </c>
      <c r="U492" s="31" t="s">
        <v>114</v>
      </c>
      <c r="V492" s="31" t="s">
        <v>348</v>
      </c>
      <c r="W492" s="32">
        <v>2852820.1713999999</v>
      </c>
      <c r="X492" s="32">
        <v>800483.37320000003</v>
      </c>
    </row>
    <row r="493" spans="20:24" ht="28.8">
      <c r="T493" s="30">
        <v>491</v>
      </c>
      <c r="U493" s="31" t="s">
        <v>114</v>
      </c>
      <c r="V493" s="31" t="s">
        <v>350</v>
      </c>
      <c r="W493" s="32">
        <v>3364100.8813</v>
      </c>
      <c r="X493" s="32">
        <v>943945.52040000004</v>
      </c>
    </row>
    <row r="494" spans="20:24" ht="28.8">
      <c r="T494" s="30">
        <v>492</v>
      </c>
      <c r="U494" s="31" t="s">
        <v>114</v>
      </c>
      <c r="V494" s="31" t="s">
        <v>352</v>
      </c>
      <c r="W494" s="32">
        <v>2432024.3831000002</v>
      </c>
      <c r="X494" s="32">
        <v>682410.72510000004</v>
      </c>
    </row>
    <row r="495" spans="20:24" ht="14.4">
      <c r="T495" s="30">
        <v>493</v>
      </c>
      <c r="U495" s="31" t="s">
        <v>114</v>
      </c>
      <c r="V495" s="31" t="s">
        <v>354</v>
      </c>
      <c r="W495" s="32">
        <v>3234171.8925000001</v>
      </c>
      <c r="X495" s="32">
        <v>907488.26439999999</v>
      </c>
    </row>
    <row r="496" spans="20:24" ht="14.4">
      <c r="T496" s="30">
        <v>494</v>
      </c>
      <c r="U496" s="31" t="s">
        <v>114</v>
      </c>
      <c r="V496" s="31" t="s">
        <v>356</v>
      </c>
      <c r="W496" s="32">
        <v>2563822.9947000002</v>
      </c>
      <c r="X496" s="32">
        <v>719392.58550000004</v>
      </c>
    </row>
    <row r="497" spans="20:24" ht="14.4">
      <c r="T497" s="30">
        <v>495</v>
      </c>
      <c r="U497" s="31" t="s">
        <v>114</v>
      </c>
      <c r="V497" s="31" t="s">
        <v>358</v>
      </c>
      <c r="W497" s="32">
        <v>2277271.7467999998</v>
      </c>
      <c r="X497" s="32">
        <v>638988.11</v>
      </c>
    </row>
    <row r="498" spans="20:24" ht="14.4">
      <c r="T498" s="30">
        <v>496</v>
      </c>
      <c r="U498" s="31" t="s">
        <v>114</v>
      </c>
      <c r="V498" s="31" t="s">
        <v>360</v>
      </c>
      <c r="W498" s="32">
        <v>1905431.6052999999</v>
      </c>
      <c r="X498" s="32">
        <v>534652.10809999995</v>
      </c>
    </row>
    <row r="499" spans="20:24" ht="14.4">
      <c r="T499" s="30">
        <v>497</v>
      </c>
      <c r="U499" s="31" t="s">
        <v>114</v>
      </c>
      <c r="V499" s="31" t="s">
        <v>362</v>
      </c>
      <c r="W499" s="32">
        <v>1897351.6584000001</v>
      </c>
      <c r="X499" s="32">
        <v>532384.92590000003</v>
      </c>
    </row>
    <row r="500" spans="20:24" ht="14.4">
      <c r="T500" s="30">
        <v>498</v>
      </c>
      <c r="U500" s="31" t="s">
        <v>114</v>
      </c>
      <c r="V500" s="31" t="s">
        <v>364</v>
      </c>
      <c r="W500" s="32">
        <v>2166459.9569999999</v>
      </c>
      <c r="X500" s="32">
        <v>607895.01969999995</v>
      </c>
    </row>
    <row r="501" spans="20:24" ht="14.4">
      <c r="T501" s="30">
        <v>499</v>
      </c>
      <c r="U501" s="31" t="s">
        <v>114</v>
      </c>
      <c r="V501" s="31" t="s">
        <v>366</v>
      </c>
      <c r="W501" s="32">
        <v>2622166.2292999998</v>
      </c>
      <c r="X501" s="32">
        <v>735763.3297</v>
      </c>
    </row>
    <row r="502" spans="20:24" ht="14.4">
      <c r="T502" s="30">
        <v>500</v>
      </c>
      <c r="U502" s="31" t="s">
        <v>115</v>
      </c>
      <c r="V502" s="31" t="s">
        <v>371</v>
      </c>
      <c r="W502" s="32">
        <v>3679718.3150999998</v>
      </c>
      <c r="X502" s="32">
        <v>1032505.7845</v>
      </c>
    </row>
    <row r="503" spans="20:24" ht="43.2">
      <c r="T503" s="30">
        <v>501</v>
      </c>
      <c r="U503" s="31" t="s">
        <v>115</v>
      </c>
      <c r="V503" s="31" t="s">
        <v>373</v>
      </c>
      <c r="W503" s="32">
        <v>4729791.5495999996</v>
      </c>
      <c r="X503" s="32">
        <v>1327149.7208</v>
      </c>
    </row>
    <row r="504" spans="20:24" ht="28.8">
      <c r="T504" s="30">
        <v>502</v>
      </c>
      <c r="U504" s="31" t="s">
        <v>115</v>
      </c>
      <c r="V504" s="31" t="s">
        <v>375</v>
      </c>
      <c r="W504" s="32">
        <v>7627690.8246999998</v>
      </c>
      <c r="X504" s="32">
        <v>2140282.0066</v>
      </c>
    </row>
    <row r="505" spans="20:24" ht="28.8">
      <c r="T505" s="30">
        <v>503</v>
      </c>
      <c r="U505" s="31" t="s">
        <v>115</v>
      </c>
      <c r="V505" s="31" t="s">
        <v>377</v>
      </c>
      <c r="W505" s="32">
        <v>2981233.4234000002</v>
      </c>
      <c r="X505" s="32">
        <v>836515.32290000003</v>
      </c>
    </row>
    <row r="506" spans="20:24" ht="14.4">
      <c r="T506" s="30">
        <v>504</v>
      </c>
      <c r="U506" s="31" t="s">
        <v>115</v>
      </c>
      <c r="V506" s="31" t="s">
        <v>379</v>
      </c>
      <c r="W506" s="32">
        <v>2506460.2708999999</v>
      </c>
      <c r="X506" s="32">
        <v>703296.96649999998</v>
      </c>
    </row>
    <row r="507" spans="20:24" ht="14.4">
      <c r="T507" s="30">
        <v>505</v>
      </c>
      <c r="U507" s="31" t="s">
        <v>115</v>
      </c>
      <c r="V507" s="31" t="s">
        <v>381</v>
      </c>
      <c r="W507" s="32">
        <v>2802130.111</v>
      </c>
      <c r="X507" s="32">
        <v>786260.06149999995</v>
      </c>
    </row>
    <row r="508" spans="20:24" ht="14.4">
      <c r="T508" s="30">
        <v>506</v>
      </c>
      <c r="U508" s="31" t="s">
        <v>115</v>
      </c>
      <c r="V508" s="31" t="s">
        <v>383</v>
      </c>
      <c r="W508" s="32">
        <v>2572783.5452000001</v>
      </c>
      <c r="X508" s="32">
        <v>721906.85950000002</v>
      </c>
    </row>
    <row r="509" spans="20:24" ht="14.4">
      <c r="T509" s="30">
        <v>507</v>
      </c>
      <c r="U509" s="31" t="s">
        <v>115</v>
      </c>
      <c r="V509" s="31" t="s">
        <v>385</v>
      </c>
      <c r="W509" s="32">
        <v>3103789.6423999998</v>
      </c>
      <c r="X509" s="32">
        <v>870903.82609999995</v>
      </c>
    </row>
    <row r="510" spans="20:24" ht="28.8">
      <c r="T510" s="30">
        <v>508</v>
      </c>
      <c r="U510" s="31" t="s">
        <v>115</v>
      </c>
      <c r="V510" s="31" t="s">
        <v>388</v>
      </c>
      <c r="W510" s="32">
        <v>2072513.8587</v>
      </c>
      <c r="X510" s="32">
        <v>581534.33620000002</v>
      </c>
    </row>
    <row r="511" spans="20:24" ht="28.8">
      <c r="T511" s="30">
        <v>509</v>
      </c>
      <c r="U511" s="31" t="s">
        <v>115</v>
      </c>
      <c r="V511" s="31" t="s">
        <v>390</v>
      </c>
      <c r="W511" s="32">
        <v>3533844.7949999999</v>
      </c>
      <c r="X511" s="32">
        <v>991574.59349999996</v>
      </c>
    </row>
    <row r="512" spans="20:24" ht="14.4">
      <c r="T512" s="30">
        <v>510</v>
      </c>
      <c r="U512" s="31" t="s">
        <v>115</v>
      </c>
      <c r="V512" s="31" t="s">
        <v>392</v>
      </c>
      <c r="W512" s="32">
        <v>3054834.0063</v>
      </c>
      <c r="X512" s="32">
        <v>857167.18299999996</v>
      </c>
    </row>
    <row r="513" spans="20:24" ht="14.4">
      <c r="T513" s="30">
        <v>511</v>
      </c>
      <c r="U513" s="31" t="s">
        <v>115</v>
      </c>
      <c r="V513" s="31" t="s">
        <v>394</v>
      </c>
      <c r="W513" s="32">
        <v>4200245.2412999999</v>
      </c>
      <c r="X513" s="32">
        <v>1178562.3618000001</v>
      </c>
    </row>
    <row r="514" spans="20:24" ht="14.4">
      <c r="T514" s="30">
        <v>512</v>
      </c>
      <c r="U514" s="31" t="s">
        <v>115</v>
      </c>
      <c r="V514" s="31" t="s">
        <v>396</v>
      </c>
      <c r="W514" s="32">
        <v>4544393.9539999999</v>
      </c>
      <c r="X514" s="32">
        <v>1275128.3230999999</v>
      </c>
    </row>
    <row r="515" spans="20:24" ht="28.8">
      <c r="T515" s="30">
        <v>513</v>
      </c>
      <c r="U515" s="31" t="s">
        <v>115</v>
      </c>
      <c r="V515" s="31" t="s">
        <v>398</v>
      </c>
      <c r="W515" s="32">
        <v>2446317.5304999999</v>
      </c>
      <c r="X515" s="32">
        <v>686421.29229999997</v>
      </c>
    </row>
    <row r="516" spans="20:24" ht="43.2">
      <c r="T516" s="30">
        <v>514</v>
      </c>
      <c r="U516" s="31" t="s">
        <v>115</v>
      </c>
      <c r="V516" s="31" t="s">
        <v>400</v>
      </c>
      <c r="W516" s="32">
        <v>2951874.9844999998</v>
      </c>
      <c r="X516" s="32">
        <v>828277.52989999996</v>
      </c>
    </row>
    <row r="517" spans="20:24" ht="14.4">
      <c r="T517" s="30">
        <v>515</v>
      </c>
      <c r="U517" s="31" t="s">
        <v>115</v>
      </c>
      <c r="V517" s="31" t="s">
        <v>402</v>
      </c>
      <c r="W517" s="32">
        <v>4419178.6256999997</v>
      </c>
      <c r="X517" s="32">
        <v>1239993.6906000001</v>
      </c>
    </row>
    <row r="518" spans="20:24" ht="14.4">
      <c r="T518" s="30">
        <v>516</v>
      </c>
      <c r="U518" s="31" t="s">
        <v>115</v>
      </c>
      <c r="V518" s="31" t="s">
        <v>404</v>
      </c>
      <c r="W518" s="32">
        <v>4288013.0025000004</v>
      </c>
      <c r="X518" s="32">
        <v>1203189.4428000001</v>
      </c>
    </row>
    <row r="519" spans="20:24" ht="28.8">
      <c r="T519" s="30">
        <v>517</v>
      </c>
      <c r="U519" s="31" t="s">
        <v>115</v>
      </c>
      <c r="V519" s="31" t="s">
        <v>406</v>
      </c>
      <c r="W519" s="32">
        <v>4378419.8744000001</v>
      </c>
      <c r="X519" s="32">
        <v>1228557.0416999999</v>
      </c>
    </row>
    <row r="520" spans="20:24" ht="14.4">
      <c r="T520" s="30">
        <v>518</v>
      </c>
      <c r="U520" s="31" t="s">
        <v>115</v>
      </c>
      <c r="V520" s="31" t="s">
        <v>408</v>
      </c>
      <c r="W520" s="32">
        <v>3386298.3703000001</v>
      </c>
      <c r="X520" s="32">
        <v>950173.99600000004</v>
      </c>
    </row>
    <row r="521" spans="20:24" ht="28.8">
      <c r="T521" s="30">
        <v>519</v>
      </c>
      <c r="U521" s="31" t="s">
        <v>115</v>
      </c>
      <c r="V521" s="31" t="s">
        <v>410</v>
      </c>
      <c r="W521" s="32">
        <v>3873494.4525000001</v>
      </c>
      <c r="X521" s="32">
        <v>1086878.1483</v>
      </c>
    </row>
    <row r="522" spans="20:24" ht="28.8">
      <c r="T522" s="30">
        <v>520</v>
      </c>
      <c r="U522" s="31" t="s">
        <v>116</v>
      </c>
      <c r="V522" s="31" t="s">
        <v>414</v>
      </c>
      <c r="W522" s="32">
        <v>2534432.4219999998</v>
      </c>
      <c r="X522" s="32">
        <v>711145.77590000001</v>
      </c>
    </row>
    <row r="523" spans="20:24" ht="28.8">
      <c r="T523" s="30">
        <v>521</v>
      </c>
      <c r="U523" s="31" t="s">
        <v>116</v>
      </c>
      <c r="V523" s="31" t="s">
        <v>416</v>
      </c>
      <c r="W523" s="32">
        <v>2856762.9572000001</v>
      </c>
      <c r="X523" s="32">
        <v>801589.69400000002</v>
      </c>
    </row>
    <row r="524" spans="20:24" ht="28.8">
      <c r="T524" s="30">
        <v>522</v>
      </c>
      <c r="U524" s="31" t="s">
        <v>116</v>
      </c>
      <c r="V524" s="31" t="s">
        <v>418</v>
      </c>
      <c r="W524" s="32">
        <v>2925071.6741999998</v>
      </c>
      <c r="X524" s="32">
        <v>820756.68980000005</v>
      </c>
    </row>
    <row r="525" spans="20:24" ht="28.8">
      <c r="T525" s="30">
        <v>523</v>
      </c>
      <c r="U525" s="31" t="s">
        <v>116</v>
      </c>
      <c r="V525" s="31" t="s">
        <v>420</v>
      </c>
      <c r="W525" s="32">
        <v>3451185.9619999998</v>
      </c>
      <c r="X525" s="32">
        <v>968381.04550000001</v>
      </c>
    </row>
    <row r="526" spans="20:24" ht="28.8">
      <c r="T526" s="30">
        <v>524</v>
      </c>
      <c r="U526" s="31" t="s">
        <v>116</v>
      </c>
      <c r="V526" s="31" t="s">
        <v>422</v>
      </c>
      <c r="W526" s="32">
        <v>2464295.2963</v>
      </c>
      <c r="X526" s="32">
        <v>691465.74010000005</v>
      </c>
    </row>
    <row r="527" spans="20:24" ht="28.8">
      <c r="T527" s="30">
        <v>525</v>
      </c>
      <c r="U527" s="31" t="s">
        <v>116</v>
      </c>
      <c r="V527" s="31" t="s">
        <v>424</v>
      </c>
      <c r="W527" s="32">
        <v>2317261.4185000001</v>
      </c>
      <c r="X527" s="32">
        <v>650208.96</v>
      </c>
    </row>
    <row r="528" spans="20:24" ht="28.8">
      <c r="T528" s="30">
        <v>526</v>
      </c>
      <c r="U528" s="31" t="s">
        <v>116</v>
      </c>
      <c r="V528" s="31" t="s">
        <v>426</v>
      </c>
      <c r="W528" s="32">
        <v>2647679.301</v>
      </c>
      <c r="X528" s="32">
        <v>742922.13690000004</v>
      </c>
    </row>
    <row r="529" spans="20:24" ht="28.8">
      <c r="T529" s="30">
        <v>527</v>
      </c>
      <c r="U529" s="31" t="s">
        <v>116</v>
      </c>
      <c r="V529" s="31" t="s">
        <v>428</v>
      </c>
      <c r="W529" s="32">
        <v>4142979.6360999998</v>
      </c>
      <c r="X529" s="32">
        <v>1162493.9935999999</v>
      </c>
    </row>
    <row r="530" spans="20:24" ht="28.8">
      <c r="T530" s="30">
        <v>528</v>
      </c>
      <c r="U530" s="31" t="s">
        <v>116</v>
      </c>
      <c r="V530" s="31" t="s">
        <v>430</v>
      </c>
      <c r="W530" s="32">
        <v>3839483.7932000002</v>
      </c>
      <c r="X530" s="32">
        <v>1077334.9715</v>
      </c>
    </row>
    <row r="531" spans="20:24" ht="43.2">
      <c r="T531" s="30">
        <v>529</v>
      </c>
      <c r="U531" s="31" t="s">
        <v>116</v>
      </c>
      <c r="V531" s="31" t="s">
        <v>432</v>
      </c>
      <c r="W531" s="32">
        <v>2937146.6453999998</v>
      </c>
      <c r="X531" s="32">
        <v>824144.85069999995</v>
      </c>
    </row>
    <row r="532" spans="20:24" ht="28.8">
      <c r="T532" s="30">
        <v>530</v>
      </c>
      <c r="U532" s="31" t="s">
        <v>116</v>
      </c>
      <c r="V532" s="31" t="s">
        <v>413</v>
      </c>
      <c r="W532" s="32">
        <v>2811416.9334999998</v>
      </c>
      <c r="X532" s="32">
        <v>788865.88540000003</v>
      </c>
    </row>
    <row r="533" spans="20:24" ht="28.8">
      <c r="T533" s="30">
        <v>531</v>
      </c>
      <c r="U533" s="31" t="s">
        <v>116</v>
      </c>
      <c r="V533" s="31" t="s">
        <v>436</v>
      </c>
      <c r="W533" s="32">
        <v>2986928.7</v>
      </c>
      <c r="X533" s="32">
        <v>838113.38170000003</v>
      </c>
    </row>
    <row r="534" spans="20:24" ht="28.8">
      <c r="T534" s="30">
        <v>532</v>
      </c>
      <c r="U534" s="31" t="s">
        <v>116</v>
      </c>
      <c r="V534" s="31" t="s">
        <v>438</v>
      </c>
      <c r="W534" s="32">
        <v>2397802.4667000002</v>
      </c>
      <c r="X534" s="32">
        <v>672808.2709</v>
      </c>
    </row>
    <row r="535" spans="20:24" ht="14.4">
      <c r="T535" s="30">
        <v>533</v>
      </c>
      <c r="U535" s="31" t="s">
        <v>117</v>
      </c>
      <c r="V535" s="31" t="s">
        <v>442</v>
      </c>
      <c r="W535" s="32">
        <v>2636562.0112000001</v>
      </c>
      <c r="X535" s="32">
        <v>739802.69539999997</v>
      </c>
    </row>
    <row r="536" spans="20:24" ht="14.4">
      <c r="T536" s="30">
        <v>534</v>
      </c>
      <c r="U536" s="31" t="s">
        <v>117</v>
      </c>
      <c r="V536" s="31" t="s">
        <v>444</v>
      </c>
      <c r="W536" s="32">
        <v>2263668.2565000001</v>
      </c>
      <c r="X536" s="32">
        <v>635171.05630000005</v>
      </c>
    </row>
    <row r="537" spans="20:24" ht="14.4">
      <c r="T537" s="30">
        <v>535</v>
      </c>
      <c r="U537" s="31" t="s">
        <v>117</v>
      </c>
      <c r="V537" s="31" t="s">
        <v>446</v>
      </c>
      <c r="W537" s="32">
        <v>2592370.1014999999</v>
      </c>
      <c r="X537" s="32">
        <v>727402.72389999998</v>
      </c>
    </row>
    <row r="538" spans="20:24" ht="14.4">
      <c r="T538" s="30">
        <v>536</v>
      </c>
      <c r="U538" s="31" t="s">
        <v>117</v>
      </c>
      <c r="V538" s="31" t="s">
        <v>448</v>
      </c>
      <c r="W538" s="32">
        <v>4219997.7139999997</v>
      </c>
      <c r="X538" s="32">
        <v>1184104.7812000001</v>
      </c>
    </row>
    <row r="539" spans="20:24" ht="14.4">
      <c r="T539" s="30">
        <v>537</v>
      </c>
      <c r="U539" s="31" t="s">
        <v>117</v>
      </c>
      <c r="V539" s="31" t="s">
        <v>450</v>
      </c>
      <c r="W539" s="32">
        <v>2533077.6916</v>
      </c>
      <c r="X539" s="32">
        <v>710765.64709999994</v>
      </c>
    </row>
    <row r="540" spans="20:24" ht="14.4">
      <c r="T540" s="30">
        <v>538</v>
      </c>
      <c r="U540" s="31" t="s">
        <v>117</v>
      </c>
      <c r="V540" s="31" t="s">
        <v>452</v>
      </c>
      <c r="W540" s="32">
        <v>2667867.6737000002</v>
      </c>
      <c r="X540" s="32">
        <v>748586.86710000003</v>
      </c>
    </row>
    <row r="541" spans="20:24" ht="14.4">
      <c r="T541" s="30">
        <v>539</v>
      </c>
      <c r="U541" s="31" t="s">
        <v>117</v>
      </c>
      <c r="V541" s="31" t="s">
        <v>454</v>
      </c>
      <c r="W541" s="32">
        <v>2526971.3922000001</v>
      </c>
      <c r="X541" s="32">
        <v>709052.25789999997</v>
      </c>
    </row>
    <row r="542" spans="20:24" ht="14.4">
      <c r="T542" s="30">
        <v>540</v>
      </c>
      <c r="U542" s="31" t="s">
        <v>117</v>
      </c>
      <c r="V542" s="31" t="s">
        <v>456</v>
      </c>
      <c r="W542" s="32">
        <v>2258009.0417999998</v>
      </c>
      <c r="X542" s="32">
        <v>633583.11629999999</v>
      </c>
    </row>
    <row r="543" spans="20:24" ht="14.4">
      <c r="T543" s="30">
        <v>541</v>
      </c>
      <c r="U543" s="31" t="s">
        <v>117</v>
      </c>
      <c r="V543" s="31" t="s">
        <v>458</v>
      </c>
      <c r="W543" s="32">
        <v>2436521.7425000002</v>
      </c>
      <c r="X543" s="32">
        <v>683672.65579999995</v>
      </c>
    </row>
    <row r="544" spans="20:24" ht="28.8">
      <c r="T544" s="30">
        <v>542</v>
      </c>
      <c r="U544" s="31" t="s">
        <v>117</v>
      </c>
      <c r="V544" s="31" t="s">
        <v>460</v>
      </c>
      <c r="W544" s="32">
        <v>2683294.8750999998</v>
      </c>
      <c r="X544" s="32">
        <v>752915.64269999997</v>
      </c>
    </row>
    <row r="545" spans="20:24" ht="14.4">
      <c r="T545" s="30">
        <v>543</v>
      </c>
      <c r="U545" s="31" t="s">
        <v>117</v>
      </c>
      <c r="V545" s="31" t="s">
        <v>462</v>
      </c>
      <c r="W545" s="32">
        <v>2621028.2288000002</v>
      </c>
      <c r="X545" s="32">
        <v>735444.01390000002</v>
      </c>
    </row>
    <row r="546" spans="20:24" ht="14.4">
      <c r="T546" s="30">
        <v>544</v>
      </c>
      <c r="U546" s="31" t="s">
        <v>117</v>
      </c>
      <c r="V546" s="31" t="s">
        <v>464</v>
      </c>
      <c r="W546" s="32">
        <v>3049883.0347000002</v>
      </c>
      <c r="X546" s="32">
        <v>855777.97149999999</v>
      </c>
    </row>
    <row r="547" spans="20:24" ht="14.4">
      <c r="T547" s="30">
        <v>545</v>
      </c>
      <c r="U547" s="31" t="s">
        <v>117</v>
      </c>
      <c r="V547" s="31" t="s">
        <v>466</v>
      </c>
      <c r="W547" s="32">
        <v>3124211.9281000001</v>
      </c>
      <c r="X547" s="32">
        <v>876634.19090000005</v>
      </c>
    </row>
    <row r="548" spans="20:24" ht="14.4">
      <c r="T548" s="30">
        <v>546</v>
      </c>
      <c r="U548" s="31" t="s">
        <v>117</v>
      </c>
      <c r="V548" s="31" t="s">
        <v>468</v>
      </c>
      <c r="W548" s="32">
        <v>3459331.7673999998</v>
      </c>
      <c r="X548" s="32">
        <v>970666.70719999995</v>
      </c>
    </row>
    <row r="549" spans="20:24" ht="28.8">
      <c r="T549" s="30">
        <v>547</v>
      </c>
      <c r="U549" s="31" t="s">
        <v>117</v>
      </c>
      <c r="V549" s="31" t="s">
        <v>470</v>
      </c>
      <c r="W549" s="32">
        <v>4081796.4007999999</v>
      </c>
      <c r="X549" s="32">
        <v>1145326.3631</v>
      </c>
    </row>
    <row r="550" spans="20:24" ht="14.4">
      <c r="T550" s="30">
        <v>548</v>
      </c>
      <c r="U550" s="31" t="s">
        <v>117</v>
      </c>
      <c r="V550" s="31" t="s">
        <v>472</v>
      </c>
      <c r="W550" s="32">
        <v>2585133.1176</v>
      </c>
      <c r="X550" s="32">
        <v>725372.07169999997</v>
      </c>
    </row>
    <row r="551" spans="20:24" ht="14.4">
      <c r="T551" s="30">
        <v>549</v>
      </c>
      <c r="U551" s="31" t="s">
        <v>117</v>
      </c>
      <c r="V551" s="31" t="s">
        <v>474</v>
      </c>
      <c r="W551" s="32">
        <v>3508803.4733000002</v>
      </c>
      <c r="X551" s="32">
        <v>984548.15630000003</v>
      </c>
    </row>
    <row r="552" spans="20:24" ht="14.4">
      <c r="T552" s="30">
        <v>550</v>
      </c>
      <c r="U552" s="31" t="s">
        <v>117</v>
      </c>
      <c r="V552" s="31" t="s">
        <v>476</v>
      </c>
      <c r="W552" s="32">
        <v>2370121.3569</v>
      </c>
      <c r="X552" s="32">
        <v>665041.12580000004</v>
      </c>
    </row>
    <row r="553" spans="20:24" ht="14.4">
      <c r="T553" s="30">
        <v>551</v>
      </c>
      <c r="U553" s="31" t="s">
        <v>117</v>
      </c>
      <c r="V553" s="31" t="s">
        <v>478</v>
      </c>
      <c r="W553" s="32">
        <v>2727736.7004999998</v>
      </c>
      <c r="X553" s="32">
        <v>765385.73899999994</v>
      </c>
    </row>
    <row r="554" spans="20:24" ht="14.4">
      <c r="T554" s="30">
        <v>552</v>
      </c>
      <c r="U554" s="31" t="s">
        <v>117</v>
      </c>
      <c r="V554" s="31" t="s">
        <v>480</v>
      </c>
      <c r="W554" s="32">
        <v>3146138.7955</v>
      </c>
      <c r="X554" s="32">
        <v>882786.73179999995</v>
      </c>
    </row>
    <row r="555" spans="20:24" ht="14.4">
      <c r="T555" s="30">
        <v>553</v>
      </c>
      <c r="U555" s="31" t="s">
        <v>117</v>
      </c>
      <c r="V555" s="31" t="s">
        <v>482</v>
      </c>
      <c r="W555" s="32">
        <v>2959668.7291000001</v>
      </c>
      <c r="X555" s="32">
        <v>830464.40549999999</v>
      </c>
    </row>
    <row r="556" spans="20:24" ht="14.4">
      <c r="T556" s="30">
        <v>554</v>
      </c>
      <c r="U556" s="31" t="s">
        <v>117</v>
      </c>
      <c r="V556" s="31" t="s">
        <v>484</v>
      </c>
      <c r="W556" s="32">
        <v>3498781.9128999999</v>
      </c>
      <c r="X556" s="32">
        <v>981736.16960000002</v>
      </c>
    </row>
    <row r="557" spans="20:24" ht="14.4">
      <c r="T557" s="30">
        <v>555</v>
      </c>
      <c r="U557" s="31" t="s">
        <v>117</v>
      </c>
      <c r="V557" s="31" t="s">
        <v>486</v>
      </c>
      <c r="W557" s="32">
        <v>2558747.0696</v>
      </c>
      <c r="X557" s="32">
        <v>717968.31290000002</v>
      </c>
    </row>
    <row r="558" spans="20:24" ht="14.4">
      <c r="T558" s="30">
        <v>556</v>
      </c>
      <c r="U558" s="31" t="s">
        <v>117</v>
      </c>
      <c r="V558" s="31" t="s">
        <v>488</v>
      </c>
      <c r="W558" s="32">
        <v>2082413.9715</v>
      </c>
      <c r="X558" s="32">
        <v>584312.24549999996</v>
      </c>
    </row>
    <row r="559" spans="20:24" ht="28.8">
      <c r="T559" s="30">
        <v>557</v>
      </c>
      <c r="U559" s="31" t="s">
        <v>117</v>
      </c>
      <c r="V559" s="31" t="s">
        <v>490</v>
      </c>
      <c r="W559" s="32">
        <v>2321247.4794999999</v>
      </c>
      <c r="X559" s="32">
        <v>651327.42370000004</v>
      </c>
    </row>
    <row r="560" spans="20:24" ht="28.8">
      <c r="T560" s="30">
        <v>558</v>
      </c>
      <c r="U560" s="31" t="s">
        <v>118</v>
      </c>
      <c r="V560" s="31" t="s">
        <v>494</v>
      </c>
      <c r="W560" s="32">
        <v>2606098.7829</v>
      </c>
      <c r="X560" s="32">
        <v>731254.90540000005</v>
      </c>
    </row>
    <row r="561" spans="20:24" ht="28.8">
      <c r="T561" s="30">
        <v>559</v>
      </c>
      <c r="U561" s="31" t="s">
        <v>118</v>
      </c>
      <c r="V561" s="31" t="s">
        <v>496</v>
      </c>
      <c r="W561" s="32">
        <v>2690398.2316999999</v>
      </c>
      <c r="X561" s="32">
        <v>754908.79980000004</v>
      </c>
    </row>
    <row r="562" spans="20:24" ht="43.2">
      <c r="T562" s="30">
        <v>560</v>
      </c>
      <c r="U562" s="31" t="s">
        <v>118</v>
      </c>
      <c r="V562" s="31" t="s">
        <v>498</v>
      </c>
      <c r="W562" s="32">
        <v>4135231.1464999998</v>
      </c>
      <c r="X562" s="32">
        <v>1160319.8162</v>
      </c>
    </row>
    <row r="563" spans="20:24" ht="28.8">
      <c r="T563" s="30">
        <v>561</v>
      </c>
      <c r="U563" s="31" t="s">
        <v>118</v>
      </c>
      <c r="V563" s="31" t="s">
        <v>500</v>
      </c>
      <c r="W563" s="32">
        <v>2718949.1932000001</v>
      </c>
      <c r="X563" s="32">
        <v>762920.01980000001</v>
      </c>
    </row>
    <row r="564" spans="20:24" ht="28.8">
      <c r="T564" s="30">
        <v>562</v>
      </c>
      <c r="U564" s="31" t="s">
        <v>118</v>
      </c>
      <c r="V564" s="31" t="s">
        <v>502</v>
      </c>
      <c r="W564" s="32">
        <v>2436664.2559000002</v>
      </c>
      <c r="X564" s="32">
        <v>683712.64419999998</v>
      </c>
    </row>
    <row r="565" spans="20:24" ht="28.8">
      <c r="T565" s="30">
        <v>563</v>
      </c>
      <c r="U565" s="31" t="s">
        <v>118</v>
      </c>
      <c r="V565" s="31" t="s">
        <v>504</v>
      </c>
      <c r="W565" s="32">
        <v>1853509.0733</v>
      </c>
      <c r="X565" s="32">
        <v>520082.97269999998</v>
      </c>
    </row>
    <row r="566" spans="20:24" ht="28.8">
      <c r="T566" s="30">
        <v>564</v>
      </c>
      <c r="U566" s="31" t="s">
        <v>118</v>
      </c>
      <c r="V566" s="31" t="s">
        <v>506</v>
      </c>
      <c r="W566" s="32">
        <v>1805645.3753</v>
      </c>
      <c r="X566" s="32">
        <v>506652.7205</v>
      </c>
    </row>
    <row r="567" spans="20:24" ht="14.4">
      <c r="T567" s="30">
        <v>565</v>
      </c>
      <c r="U567" s="31" t="s">
        <v>118</v>
      </c>
      <c r="V567" s="31" t="s">
        <v>508</v>
      </c>
      <c r="W567" s="32">
        <v>4054500.1691999999</v>
      </c>
      <c r="X567" s="32">
        <v>1137667.2124000001</v>
      </c>
    </row>
    <row r="568" spans="20:24" ht="28.8">
      <c r="T568" s="30">
        <v>566</v>
      </c>
      <c r="U568" s="31" t="s">
        <v>118</v>
      </c>
      <c r="V568" s="31" t="s">
        <v>510</v>
      </c>
      <c r="W568" s="32">
        <v>2412931.7692999998</v>
      </c>
      <c r="X568" s="32">
        <v>677053.45799999998</v>
      </c>
    </row>
    <row r="569" spans="20:24" ht="28.8">
      <c r="T569" s="30">
        <v>567</v>
      </c>
      <c r="U569" s="31" t="s">
        <v>118</v>
      </c>
      <c r="V569" s="31" t="s">
        <v>512</v>
      </c>
      <c r="W569" s="32">
        <v>3014722.3067000001</v>
      </c>
      <c r="X569" s="32">
        <v>845912.09270000004</v>
      </c>
    </row>
    <row r="570" spans="20:24" ht="28.8">
      <c r="T570" s="30">
        <v>568</v>
      </c>
      <c r="U570" s="31" t="s">
        <v>118</v>
      </c>
      <c r="V570" s="31" t="s">
        <v>514</v>
      </c>
      <c r="W570" s="32">
        <v>2325859.5789000001</v>
      </c>
      <c r="X570" s="32">
        <v>652621.54969999997</v>
      </c>
    </row>
    <row r="571" spans="20:24" ht="14.4">
      <c r="T571" s="30">
        <v>569</v>
      </c>
      <c r="U571" s="31" t="s">
        <v>118</v>
      </c>
      <c r="V571" s="31" t="s">
        <v>516</v>
      </c>
      <c r="W571" s="32">
        <v>2101312.3894000002</v>
      </c>
      <c r="X571" s="32">
        <v>589615.02249999996</v>
      </c>
    </row>
    <row r="572" spans="20:24" ht="43.2">
      <c r="T572" s="30">
        <v>570</v>
      </c>
      <c r="U572" s="31" t="s">
        <v>118</v>
      </c>
      <c r="V572" s="31" t="s">
        <v>518</v>
      </c>
      <c r="W572" s="32">
        <v>1894875.2149</v>
      </c>
      <c r="X572" s="32">
        <v>531690.05149999994</v>
      </c>
    </row>
    <row r="573" spans="20:24" ht="28.8">
      <c r="T573" s="30">
        <v>571</v>
      </c>
      <c r="U573" s="31" t="s">
        <v>118</v>
      </c>
      <c r="V573" s="31" t="s">
        <v>520</v>
      </c>
      <c r="W573" s="32">
        <v>2178399.6978000002</v>
      </c>
      <c r="X573" s="32">
        <v>611245.23580000002</v>
      </c>
    </row>
    <row r="574" spans="20:24" ht="14.4">
      <c r="T574" s="30">
        <v>572</v>
      </c>
      <c r="U574" s="31" t="s">
        <v>118</v>
      </c>
      <c r="V574" s="31" t="s">
        <v>522</v>
      </c>
      <c r="W574" s="32">
        <v>2281695.3561999998</v>
      </c>
      <c r="X574" s="32">
        <v>640229.3469</v>
      </c>
    </row>
    <row r="575" spans="20:24" ht="28.8">
      <c r="T575" s="30">
        <v>573</v>
      </c>
      <c r="U575" s="31" t="s">
        <v>118</v>
      </c>
      <c r="V575" s="31" t="s">
        <v>524</v>
      </c>
      <c r="W575" s="32">
        <v>2766562.4824999999</v>
      </c>
      <c r="X575" s="32">
        <v>776280.00890000002</v>
      </c>
    </row>
    <row r="576" spans="20:24" ht="14.4">
      <c r="T576" s="30">
        <v>574</v>
      </c>
      <c r="U576" s="31" t="s">
        <v>118</v>
      </c>
      <c r="V576" s="31" t="s">
        <v>526</v>
      </c>
      <c r="W576" s="32">
        <v>2322473.9534999998</v>
      </c>
      <c r="X576" s="32">
        <v>651671.56449999998</v>
      </c>
    </row>
    <row r="577" spans="20:24" ht="28.8">
      <c r="T577" s="30">
        <v>575</v>
      </c>
      <c r="U577" s="31" t="s">
        <v>118</v>
      </c>
      <c r="V577" s="31" t="s">
        <v>528</v>
      </c>
      <c r="W577" s="32">
        <v>2158497.9391999999</v>
      </c>
      <c r="X577" s="32">
        <v>605660.92760000005</v>
      </c>
    </row>
    <row r="578" spans="20:24" ht="43.2">
      <c r="T578" s="30">
        <v>576</v>
      </c>
      <c r="U578" s="31" t="s">
        <v>118</v>
      </c>
      <c r="V578" s="31" t="s">
        <v>531</v>
      </c>
      <c r="W578" s="32">
        <v>2050232.4286</v>
      </c>
      <c r="X578" s="32">
        <v>575282.30720000004</v>
      </c>
    </row>
    <row r="579" spans="20:24" ht="28.8">
      <c r="T579" s="30">
        <v>577</v>
      </c>
      <c r="U579" s="31" t="s">
        <v>118</v>
      </c>
      <c r="V579" s="31" t="s">
        <v>533</v>
      </c>
      <c r="W579" s="32">
        <v>2780792.7360999999</v>
      </c>
      <c r="X579" s="32">
        <v>780272.92850000004</v>
      </c>
    </row>
    <row r="580" spans="20:24" ht="43.2">
      <c r="T580" s="30">
        <v>578</v>
      </c>
      <c r="U580" s="31" t="s">
        <v>119</v>
      </c>
      <c r="V580" s="31" t="s">
        <v>537</v>
      </c>
      <c r="W580" s="32">
        <v>2680460.6398999998</v>
      </c>
      <c r="X580" s="32">
        <v>752120.37419999996</v>
      </c>
    </row>
    <row r="581" spans="20:24" ht="43.2">
      <c r="T581" s="30">
        <v>579</v>
      </c>
      <c r="U581" s="31" t="s">
        <v>119</v>
      </c>
      <c r="V581" s="31" t="s">
        <v>539</v>
      </c>
      <c r="W581" s="32">
        <v>2835497.4737999998</v>
      </c>
      <c r="X581" s="32">
        <v>795622.73329999996</v>
      </c>
    </row>
    <row r="582" spans="20:24" ht="43.2">
      <c r="T582" s="30">
        <v>580</v>
      </c>
      <c r="U582" s="31" t="s">
        <v>119</v>
      </c>
      <c r="V582" s="31" t="s">
        <v>541</v>
      </c>
      <c r="W582" s="32">
        <v>2886769.8217000002</v>
      </c>
      <c r="X582" s="32">
        <v>810009.43130000005</v>
      </c>
    </row>
    <row r="583" spans="20:24" ht="43.2">
      <c r="T583" s="30">
        <v>581</v>
      </c>
      <c r="U583" s="31" t="s">
        <v>119</v>
      </c>
      <c r="V583" s="31" t="s">
        <v>543</v>
      </c>
      <c r="W583" s="32">
        <v>2141166.7069000001</v>
      </c>
      <c r="X583" s="32">
        <v>600797.89300000004</v>
      </c>
    </row>
    <row r="584" spans="20:24" ht="28.8">
      <c r="T584" s="30">
        <v>582</v>
      </c>
      <c r="U584" s="31" t="s">
        <v>119</v>
      </c>
      <c r="V584" s="31" t="s">
        <v>545</v>
      </c>
      <c r="W584" s="32">
        <v>2243683.5803</v>
      </c>
      <c r="X584" s="32">
        <v>629563.48199999996</v>
      </c>
    </row>
    <row r="585" spans="20:24" ht="28.8">
      <c r="T585" s="30">
        <v>583</v>
      </c>
      <c r="U585" s="31" t="s">
        <v>119</v>
      </c>
      <c r="V585" s="31" t="s">
        <v>547</v>
      </c>
      <c r="W585" s="32">
        <v>3448014.0323999999</v>
      </c>
      <c r="X585" s="32">
        <v>967491.02209999994</v>
      </c>
    </row>
    <row r="586" spans="20:24" ht="14.4">
      <c r="T586" s="30">
        <v>584</v>
      </c>
      <c r="U586" s="31" t="s">
        <v>119</v>
      </c>
      <c r="V586" s="31" t="s">
        <v>549</v>
      </c>
      <c r="W586" s="32">
        <v>2428372.7379999999</v>
      </c>
      <c r="X586" s="32">
        <v>681386.09649999999</v>
      </c>
    </row>
    <row r="587" spans="20:24" ht="14.4">
      <c r="T587" s="30">
        <v>585</v>
      </c>
      <c r="U587" s="31" t="s">
        <v>119</v>
      </c>
      <c r="V587" s="31" t="s">
        <v>551</v>
      </c>
      <c r="W587" s="32">
        <v>2446596.6551999999</v>
      </c>
      <c r="X587" s="32">
        <v>686499.61289999995</v>
      </c>
    </row>
    <row r="588" spans="20:24" ht="28.8">
      <c r="T588" s="30">
        <v>586</v>
      </c>
      <c r="U588" s="31" t="s">
        <v>119</v>
      </c>
      <c r="V588" s="31" t="s">
        <v>553</v>
      </c>
      <c r="W588" s="32">
        <v>2941406.5937999999</v>
      </c>
      <c r="X588" s="32">
        <v>825340.16540000006</v>
      </c>
    </row>
    <row r="589" spans="20:24" ht="14.4">
      <c r="T589" s="30">
        <v>587</v>
      </c>
      <c r="U589" s="31" t="s">
        <v>119</v>
      </c>
      <c r="V589" s="31" t="s">
        <v>555</v>
      </c>
      <c r="W589" s="32">
        <v>3191787.1121</v>
      </c>
      <c r="X589" s="32">
        <v>895595.36199999996</v>
      </c>
    </row>
    <row r="590" spans="20:24" ht="14.4">
      <c r="T590" s="30">
        <v>588</v>
      </c>
      <c r="U590" s="31" t="s">
        <v>119</v>
      </c>
      <c r="V590" s="31" t="s">
        <v>557</v>
      </c>
      <c r="W590" s="32">
        <v>2442193.6009999998</v>
      </c>
      <c r="X590" s="32">
        <v>685264.14359999995</v>
      </c>
    </row>
    <row r="591" spans="20:24" ht="28.8">
      <c r="T591" s="30">
        <v>589</v>
      </c>
      <c r="U591" s="31" t="s">
        <v>119</v>
      </c>
      <c r="V591" s="31" t="s">
        <v>559</v>
      </c>
      <c r="W591" s="32">
        <v>2527830.4586999998</v>
      </c>
      <c r="X591" s="32">
        <v>709293.30660000001</v>
      </c>
    </row>
    <row r="592" spans="20:24" ht="14.4">
      <c r="T592" s="30">
        <v>590</v>
      </c>
      <c r="U592" s="31" t="s">
        <v>119</v>
      </c>
      <c r="V592" s="31" t="s">
        <v>561</v>
      </c>
      <c r="W592" s="32">
        <v>2349154.2799</v>
      </c>
      <c r="X592" s="32">
        <v>659157.89610000001</v>
      </c>
    </row>
    <row r="593" spans="20:24" ht="14.4">
      <c r="T593" s="30">
        <v>591</v>
      </c>
      <c r="U593" s="31" t="s">
        <v>119</v>
      </c>
      <c r="V593" s="31" t="s">
        <v>563</v>
      </c>
      <c r="W593" s="32">
        <v>2937937.9922000002</v>
      </c>
      <c r="X593" s="32">
        <v>824366.89760000003</v>
      </c>
    </row>
    <row r="594" spans="20:24" ht="28.8">
      <c r="T594" s="30">
        <v>592</v>
      </c>
      <c r="U594" s="31" t="s">
        <v>119</v>
      </c>
      <c r="V594" s="31" t="s">
        <v>565</v>
      </c>
      <c r="W594" s="32">
        <v>1949816.8615000001</v>
      </c>
      <c r="X594" s="32">
        <v>547106.33149999997</v>
      </c>
    </row>
    <row r="595" spans="20:24" ht="28.8">
      <c r="T595" s="30">
        <v>593</v>
      </c>
      <c r="U595" s="31" t="s">
        <v>119</v>
      </c>
      <c r="V595" s="31" t="s">
        <v>567</v>
      </c>
      <c r="W595" s="32">
        <v>3222516.5548</v>
      </c>
      <c r="X595" s="32">
        <v>904217.85</v>
      </c>
    </row>
    <row r="596" spans="20:24" ht="14.4">
      <c r="T596" s="30">
        <v>594</v>
      </c>
      <c r="U596" s="31" t="s">
        <v>119</v>
      </c>
      <c r="V596" s="31" t="s">
        <v>569</v>
      </c>
      <c r="W596" s="32">
        <v>2596474.0987999998</v>
      </c>
      <c r="X596" s="32">
        <v>728554.27969999996</v>
      </c>
    </row>
    <row r="597" spans="20:24" ht="14.4">
      <c r="T597" s="30">
        <v>595</v>
      </c>
      <c r="U597" s="31" t="s">
        <v>119</v>
      </c>
      <c r="V597" s="31" t="s">
        <v>571</v>
      </c>
      <c r="W597" s="32">
        <v>3046352.0375000001</v>
      </c>
      <c r="X597" s="32">
        <v>854787.196</v>
      </c>
    </row>
    <row r="598" spans="20:24" ht="28.8">
      <c r="T598" s="30">
        <v>596</v>
      </c>
      <c r="U598" s="31" t="s">
        <v>120</v>
      </c>
      <c r="V598" s="31" t="s">
        <v>574</v>
      </c>
      <c r="W598" s="32">
        <v>1903827.5257999999</v>
      </c>
      <c r="X598" s="32">
        <v>534202.0135</v>
      </c>
    </row>
    <row r="599" spans="20:24" ht="43.2">
      <c r="T599" s="30">
        <v>597</v>
      </c>
      <c r="U599" s="31" t="s">
        <v>120</v>
      </c>
      <c r="V599" s="31" t="s">
        <v>576</v>
      </c>
      <c r="W599" s="32">
        <v>1909168.0255</v>
      </c>
      <c r="X599" s="32">
        <v>535700.52410000004</v>
      </c>
    </row>
    <row r="600" spans="20:24" ht="28.8">
      <c r="T600" s="30">
        <v>598</v>
      </c>
      <c r="U600" s="31" t="s">
        <v>120</v>
      </c>
      <c r="V600" s="31" t="s">
        <v>578</v>
      </c>
      <c r="W600" s="32">
        <v>2378502.6691999999</v>
      </c>
      <c r="X600" s="32">
        <v>667392.86930000002</v>
      </c>
    </row>
    <row r="601" spans="20:24" ht="14.4">
      <c r="T601" s="30">
        <v>599</v>
      </c>
      <c r="U601" s="31" t="s">
        <v>120</v>
      </c>
      <c r="V601" s="31" t="s">
        <v>580</v>
      </c>
      <c r="W601" s="32">
        <v>2102543.787</v>
      </c>
      <c r="X601" s="32">
        <v>589960.54489999998</v>
      </c>
    </row>
    <row r="602" spans="20:24" ht="28.8">
      <c r="T602" s="30">
        <v>600</v>
      </c>
      <c r="U602" s="31" t="s">
        <v>120</v>
      </c>
      <c r="V602" s="31" t="s">
        <v>583</v>
      </c>
      <c r="W602" s="32">
        <v>1989666.1258</v>
      </c>
      <c r="X602" s="32">
        <v>558287.78410000005</v>
      </c>
    </row>
    <row r="603" spans="20:24" ht="14.4">
      <c r="T603" s="30">
        <v>601</v>
      </c>
      <c r="U603" s="31" t="s">
        <v>120</v>
      </c>
      <c r="V603" s="31" t="s">
        <v>585</v>
      </c>
      <c r="W603" s="32">
        <v>2266131.9906000001</v>
      </c>
      <c r="X603" s="32">
        <v>635862.36459999997</v>
      </c>
    </row>
    <row r="604" spans="20:24" ht="28.8">
      <c r="T604" s="30">
        <v>602</v>
      </c>
      <c r="U604" s="31" t="s">
        <v>120</v>
      </c>
      <c r="V604" s="31" t="s">
        <v>587</v>
      </c>
      <c r="W604" s="32">
        <v>1899355.3021</v>
      </c>
      <c r="X604" s="32">
        <v>532947.13569999998</v>
      </c>
    </row>
    <row r="605" spans="20:24" ht="28.8">
      <c r="T605" s="30">
        <v>603</v>
      </c>
      <c r="U605" s="31" t="s">
        <v>120</v>
      </c>
      <c r="V605" s="31" t="s">
        <v>588</v>
      </c>
      <c r="W605" s="32">
        <v>1972577.9904</v>
      </c>
      <c r="X605" s="32">
        <v>553492.96089999995</v>
      </c>
    </row>
    <row r="606" spans="20:24" ht="28.8">
      <c r="T606" s="30">
        <v>604</v>
      </c>
      <c r="U606" s="31" t="s">
        <v>120</v>
      </c>
      <c r="V606" s="31" t="s">
        <v>590</v>
      </c>
      <c r="W606" s="32">
        <v>1940128.3300999999</v>
      </c>
      <c r="X606" s="32">
        <v>544387.79059999995</v>
      </c>
    </row>
    <row r="607" spans="20:24" ht="14.4">
      <c r="T607" s="30">
        <v>605</v>
      </c>
      <c r="U607" s="31" t="s">
        <v>120</v>
      </c>
      <c r="V607" s="31" t="s">
        <v>592</v>
      </c>
      <c r="W607" s="32">
        <v>2202429.0381999998</v>
      </c>
      <c r="X607" s="32">
        <v>617987.71730000002</v>
      </c>
    </row>
    <row r="608" spans="20:24" ht="28.8">
      <c r="T608" s="30">
        <v>606</v>
      </c>
      <c r="U608" s="31" t="s">
        <v>120</v>
      </c>
      <c r="V608" s="31" t="s">
        <v>594</v>
      </c>
      <c r="W608" s="32">
        <v>2331999.2966999998</v>
      </c>
      <c r="X608" s="32">
        <v>654344.31579999998</v>
      </c>
    </row>
    <row r="609" spans="20:24" ht="14.4">
      <c r="T609" s="30">
        <v>607</v>
      </c>
      <c r="U609" s="31" t="s">
        <v>120</v>
      </c>
      <c r="V609" s="31" t="s">
        <v>596</v>
      </c>
      <c r="W609" s="32">
        <v>2695253.7845000001</v>
      </c>
      <c r="X609" s="32">
        <v>756271.23730000004</v>
      </c>
    </row>
    <row r="610" spans="20:24" ht="28.8">
      <c r="T610" s="30">
        <v>608</v>
      </c>
      <c r="U610" s="31" t="s">
        <v>120</v>
      </c>
      <c r="V610" s="31" t="s">
        <v>598</v>
      </c>
      <c r="W610" s="32">
        <v>2512365.2941999999</v>
      </c>
      <c r="X610" s="32">
        <v>704953.87879999995</v>
      </c>
    </row>
    <row r="611" spans="20:24" ht="28.8">
      <c r="T611" s="30">
        <v>609</v>
      </c>
      <c r="U611" s="31" t="s">
        <v>120</v>
      </c>
      <c r="V611" s="31" t="s">
        <v>600</v>
      </c>
      <c r="W611" s="32">
        <v>2190004.4219999998</v>
      </c>
      <c r="X611" s="32">
        <v>614501.44830000005</v>
      </c>
    </row>
    <row r="612" spans="20:24" ht="14.4">
      <c r="T612" s="30">
        <v>610</v>
      </c>
      <c r="U612" s="31" t="s">
        <v>120</v>
      </c>
      <c r="V612" s="31" t="s">
        <v>602</v>
      </c>
      <c r="W612" s="32">
        <v>1720952.0248</v>
      </c>
      <c r="X612" s="32">
        <v>482888.29969999997</v>
      </c>
    </row>
    <row r="613" spans="20:24" ht="28.8">
      <c r="T613" s="30">
        <v>611</v>
      </c>
      <c r="U613" s="31" t="s">
        <v>120</v>
      </c>
      <c r="V613" s="31" t="s">
        <v>344</v>
      </c>
      <c r="W613" s="32">
        <v>2217609.5584</v>
      </c>
      <c r="X613" s="32">
        <v>622247.2757</v>
      </c>
    </row>
    <row r="614" spans="20:24" ht="14.4">
      <c r="T614" s="30">
        <v>612</v>
      </c>
      <c r="U614" s="31" t="s">
        <v>120</v>
      </c>
      <c r="V614" s="31" t="s">
        <v>605</v>
      </c>
      <c r="W614" s="32">
        <v>1955126.0286000001</v>
      </c>
      <c r="X614" s="32">
        <v>548596.0503</v>
      </c>
    </row>
    <row r="615" spans="20:24" ht="28.8">
      <c r="T615" s="30">
        <v>613</v>
      </c>
      <c r="U615" s="31" t="s">
        <v>120</v>
      </c>
      <c r="V615" s="31" t="s">
        <v>607</v>
      </c>
      <c r="W615" s="32">
        <v>2038240.0512000001</v>
      </c>
      <c r="X615" s="32">
        <v>571917.32160000002</v>
      </c>
    </row>
    <row r="616" spans="20:24" ht="28.8">
      <c r="T616" s="30">
        <v>614</v>
      </c>
      <c r="U616" s="31" t="s">
        <v>120</v>
      </c>
      <c r="V616" s="31" t="s">
        <v>610</v>
      </c>
      <c r="W616" s="32">
        <v>2159911.5485999999</v>
      </c>
      <c r="X616" s="32">
        <v>606057.57750000001</v>
      </c>
    </row>
    <row r="617" spans="20:24" ht="28.8">
      <c r="T617" s="30">
        <v>615</v>
      </c>
      <c r="U617" s="31" t="s">
        <v>120</v>
      </c>
      <c r="V617" s="31" t="s">
        <v>352</v>
      </c>
      <c r="W617" s="32">
        <v>2137551.6606000001</v>
      </c>
      <c r="X617" s="32">
        <v>599783.53379999998</v>
      </c>
    </row>
    <row r="618" spans="20:24" ht="14.4">
      <c r="T618" s="30">
        <v>616</v>
      </c>
      <c r="U618" s="31" t="s">
        <v>120</v>
      </c>
      <c r="V618" s="31" t="s">
        <v>613</v>
      </c>
      <c r="W618" s="32">
        <v>2312750.3366999999</v>
      </c>
      <c r="X618" s="32">
        <v>648943.17890000006</v>
      </c>
    </row>
    <row r="619" spans="20:24" ht="14.4">
      <c r="T619" s="30">
        <v>617</v>
      </c>
      <c r="U619" s="31" t="s">
        <v>120</v>
      </c>
      <c r="V619" s="31" t="s">
        <v>615</v>
      </c>
      <c r="W619" s="32">
        <v>2099204.5115</v>
      </c>
      <c r="X619" s="32">
        <v>589023.56519999995</v>
      </c>
    </row>
    <row r="620" spans="20:24" ht="14.4">
      <c r="T620" s="30">
        <v>618</v>
      </c>
      <c r="U620" s="31" t="s">
        <v>120</v>
      </c>
      <c r="V620" s="31" t="s">
        <v>617</v>
      </c>
      <c r="W620" s="32">
        <v>2581266.5298000001</v>
      </c>
      <c r="X620" s="32">
        <v>724287.13159999996</v>
      </c>
    </row>
    <row r="621" spans="20:24" ht="14.4">
      <c r="T621" s="30">
        <v>619</v>
      </c>
      <c r="U621" s="31" t="s">
        <v>120</v>
      </c>
      <c r="V621" s="31" t="s">
        <v>619</v>
      </c>
      <c r="W621" s="32">
        <v>2140550.1310999999</v>
      </c>
      <c r="X621" s="32">
        <v>600624.88569999998</v>
      </c>
    </row>
    <row r="622" spans="20:24" ht="28.8">
      <c r="T622" s="30">
        <v>620</v>
      </c>
      <c r="U622" s="31" t="s">
        <v>120</v>
      </c>
      <c r="V622" s="31" t="s">
        <v>621</v>
      </c>
      <c r="W622" s="32">
        <v>2820148.1614999999</v>
      </c>
      <c r="X622" s="32">
        <v>791315.81299999997</v>
      </c>
    </row>
    <row r="623" spans="20:24" ht="28.8">
      <c r="T623" s="30">
        <v>621</v>
      </c>
      <c r="U623" s="31" t="s">
        <v>120</v>
      </c>
      <c r="V623" s="31" t="s">
        <v>623</v>
      </c>
      <c r="W623" s="32">
        <v>1930325.6603999999</v>
      </c>
      <c r="X623" s="32">
        <v>541637.22320000001</v>
      </c>
    </row>
    <row r="624" spans="20:24" ht="28.8">
      <c r="T624" s="30">
        <v>622</v>
      </c>
      <c r="U624" s="31" t="s">
        <v>120</v>
      </c>
      <c r="V624" s="31" t="s">
        <v>625</v>
      </c>
      <c r="W624" s="32">
        <v>2334820.9257999999</v>
      </c>
      <c r="X624" s="32">
        <v>655136.04720000003</v>
      </c>
    </row>
    <row r="625" spans="20:24" ht="14.4">
      <c r="T625" s="30">
        <v>623</v>
      </c>
      <c r="U625" s="31" t="s">
        <v>120</v>
      </c>
      <c r="V625" s="31" t="s">
        <v>627</v>
      </c>
      <c r="W625" s="32">
        <v>2342307.1902999999</v>
      </c>
      <c r="X625" s="32">
        <v>657236.6459</v>
      </c>
    </row>
    <row r="626" spans="20:24" ht="14.4">
      <c r="T626" s="30">
        <v>624</v>
      </c>
      <c r="U626" s="31" t="s">
        <v>120</v>
      </c>
      <c r="V626" s="31" t="s">
        <v>629</v>
      </c>
      <c r="W626" s="32">
        <v>2064101.0423999999</v>
      </c>
      <c r="X626" s="32">
        <v>579173.75289999996</v>
      </c>
    </row>
    <row r="627" spans="20:24" ht="14.4">
      <c r="T627" s="30">
        <v>625</v>
      </c>
      <c r="U627" s="31" t="s">
        <v>120</v>
      </c>
      <c r="V627" s="31" t="s">
        <v>631</v>
      </c>
      <c r="W627" s="32">
        <v>2296466.9537999998</v>
      </c>
      <c r="X627" s="32">
        <v>644374.1642</v>
      </c>
    </row>
    <row r="628" spans="20:24" ht="14.4">
      <c r="T628" s="30">
        <v>626</v>
      </c>
      <c r="U628" s="31" t="s">
        <v>121</v>
      </c>
      <c r="V628" s="31" t="s">
        <v>634</v>
      </c>
      <c r="W628" s="32">
        <v>2260160.0504000001</v>
      </c>
      <c r="X628" s="32">
        <v>634186.67579999997</v>
      </c>
    </row>
    <row r="629" spans="20:24" ht="14.4">
      <c r="T629" s="30">
        <v>627</v>
      </c>
      <c r="U629" s="31" t="s">
        <v>121</v>
      </c>
      <c r="V629" s="31" t="s">
        <v>636</v>
      </c>
      <c r="W629" s="32">
        <v>2624720.0684000002</v>
      </c>
      <c r="X629" s="32">
        <v>736479.92079999996</v>
      </c>
    </row>
    <row r="630" spans="20:24" ht="14.4">
      <c r="T630" s="30">
        <v>628</v>
      </c>
      <c r="U630" s="31" t="s">
        <v>121</v>
      </c>
      <c r="V630" s="31" t="s">
        <v>638</v>
      </c>
      <c r="W630" s="32">
        <v>2614507.9895000001</v>
      </c>
      <c r="X630" s="32">
        <v>733614.47580000001</v>
      </c>
    </row>
    <row r="631" spans="20:24" ht="14.4">
      <c r="T631" s="30">
        <v>629</v>
      </c>
      <c r="U631" s="31" t="s">
        <v>121</v>
      </c>
      <c r="V631" s="31" t="s">
        <v>640</v>
      </c>
      <c r="W631" s="32">
        <v>2801137.6995000001</v>
      </c>
      <c r="X631" s="32">
        <v>785981.59710000001</v>
      </c>
    </row>
    <row r="632" spans="20:24" ht="14.4">
      <c r="T632" s="30">
        <v>630</v>
      </c>
      <c r="U632" s="31" t="s">
        <v>121</v>
      </c>
      <c r="V632" s="31" t="s">
        <v>642</v>
      </c>
      <c r="W632" s="32">
        <v>2842035.1938999998</v>
      </c>
      <c r="X632" s="32">
        <v>797457.1764</v>
      </c>
    </row>
    <row r="633" spans="20:24" ht="28.8">
      <c r="T633" s="30">
        <v>631</v>
      </c>
      <c r="U633" s="31" t="s">
        <v>121</v>
      </c>
      <c r="V633" s="31" t="s">
        <v>643</v>
      </c>
      <c r="W633" s="32">
        <v>2921033.679</v>
      </c>
      <c r="X633" s="32">
        <v>819623.65379999997</v>
      </c>
    </row>
    <row r="634" spans="20:24" ht="43.2">
      <c r="T634" s="30">
        <v>632</v>
      </c>
      <c r="U634" s="31" t="s">
        <v>121</v>
      </c>
      <c r="V634" s="31" t="s">
        <v>646</v>
      </c>
      <c r="W634" s="32">
        <v>3166810.4509999999</v>
      </c>
      <c r="X634" s="32">
        <v>888587.06810000003</v>
      </c>
    </row>
    <row r="635" spans="20:24" ht="43.2">
      <c r="T635" s="30">
        <v>633</v>
      </c>
      <c r="U635" s="31" t="s">
        <v>121</v>
      </c>
      <c r="V635" s="31" t="s">
        <v>648</v>
      </c>
      <c r="W635" s="32">
        <v>2330656.2740000002</v>
      </c>
      <c r="X635" s="32">
        <v>653967.47210000001</v>
      </c>
    </row>
    <row r="636" spans="20:24" ht="43.2">
      <c r="T636" s="30">
        <v>634</v>
      </c>
      <c r="U636" s="31" t="s">
        <v>121</v>
      </c>
      <c r="V636" s="31" t="s">
        <v>650</v>
      </c>
      <c r="W636" s="32">
        <v>2765997.1343999999</v>
      </c>
      <c r="X636" s="32">
        <v>776121.37580000004</v>
      </c>
    </row>
    <row r="637" spans="20:24" ht="43.2">
      <c r="T637" s="30">
        <v>635</v>
      </c>
      <c r="U637" s="31" t="s">
        <v>121</v>
      </c>
      <c r="V637" s="31" t="s">
        <v>652</v>
      </c>
      <c r="W637" s="32">
        <v>2895871.8963000001</v>
      </c>
      <c r="X637" s="32">
        <v>812563.41599999997</v>
      </c>
    </row>
    <row r="638" spans="20:24" ht="28.8">
      <c r="T638" s="30">
        <v>636</v>
      </c>
      <c r="U638" s="31" t="s">
        <v>121</v>
      </c>
      <c r="V638" s="31" t="s">
        <v>654</v>
      </c>
      <c r="W638" s="32">
        <v>2094398.1928000001</v>
      </c>
      <c r="X638" s="32">
        <v>587674.9425</v>
      </c>
    </row>
    <row r="639" spans="20:24" ht="28.8">
      <c r="T639" s="30">
        <v>637</v>
      </c>
      <c r="U639" s="31" t="s">
        <v>121</v>
      </c>
      <c r="V639" s="31" t="s">
        <v>656</v>
      </c>
      <c r="W639" s="32">
        <v>2184206.8121000002</v>
      </c>
      <c r="X639" s="32">
        <v>612874.67550000001</v>
      </c>
    </row>
    <row r="640" spans="20:24" ht="14.4">
      <c r="T640" s="30">
        <v>638</v>
      </c>
      <c r="U640" s="31" t="s">
        <v>121</v>
      </c>
      <c r="V640" s="31" t="s">
        <v>658</v>
      </c>
      <c r="W640" s="32">
        <v>2141184.8922000001</v>
      </c>
      <c r="X640" s="32">
        <v>600802.99569999997</v>
      </c>
    </row>
    <row r="641" spans="20:24" ht="28.8">
      <c r="T641" s="30">
        <v>639</v>
      </c>
      <c r="U641" s="31" t="s">
        <v>121</v>
      </c>
      <c r="V641" s="31" t="s">
        <v>660</v>
      </c>
      <c r="W641" s="32">
        <v>3180224.7522999998</v>
      </c>
      <c r="X641" s="32">
        <v>892351.03659999999</v>
      </c>
    </row>
    <row r="642" spans="20:24" ht="14.4">
      <c r="T642" s="30">
        <v>640</v>
      </c>
      <c r="U642" s="31" t="s">
        <v>121</v>
      </c>
      <c r="V642" s="31" t="s">
        <v>662</v>
      </c>
      <c r="W642" s="32">
        <v>2168616.1754999999</v>
      </c>
      <c r="X642" s="32">
        <v>608500.04099999997</v>
      </c>
    </row>
    <row r="643" spans="20:24" ht="14.4">
      <c r="T643" s="30">
        <v>641</v>
      </c>
      <c r="U643" s="31" t="s">
        <v>121</v>
      </c>
      <c r="V643" s="31" t="s">
        <v>664</v>
      </c>
      <c r="W643" s="32">
        <v>2275654.8588999999</v>
      </c>
      <c r="X643" s="32">
        <v>638534.42150000005</v>
      </c>
    </row>
    <row r="644" spans="20:24" ht="14.4">
      <c r="T644" s="30">
        <v>642</v>
      </c>
      <c r="U644" s="31" t="s">
        <v>121</v>
      </c>
      <c r="V644" s="31" t="s">
        <v>666</v>
      </c>
      <c r="W644" s="32">
        <v>2973181.4547000001</v>
      </c>
      <c r="X644" s="32">
        <v>834255.99129999999</v>
      </c>
    </row>
    <row r="645" spans="20:24" ht="28.8">
      <c r="T645" s="30">
        <v>643</v>
      </c>
      <c r="U645" s="31" t="s">
        <v>121</v>
      </c>
      <c r="V645" s="31" t="s">
        <v>668</v>
      </c>
      <c r="W645" s="32">
        <v>2570836.2264</v>
      </c>
      <c r="X645" s="32">
        <v>721360.45409999997</v>
      </c>
    </row>
    <row r="646" spans="20:24" ht="28.8">
      <c r="T646" s="30">
        <v>644</v>
      </c>
      <c r="U646" s="31" t="s">
        <v>121</v>
      </c>
      <c r="V646" s="31" t="s">
        <v>670</v>
      </c>
      <c r="W646" s="32">
        <v>2360065.2440999998</v>
      </c>
      <c r="X646" s="32">
        <v>662219.44389999995</v>
      </c>
    </row>
    <row r="647" spans="20:24" ht="28.8">
      <c r="T647" s="30">
        <v>645</v>
      </c>
      <c r="U647" s="31" t="s">
        <v>121</v>
      </c>
      <c r="V647" s="31" t="s">
        <v>672</v>
      </c>
      <c r="W647" s="32">
        <v>2131004.3426999999</v>
      </c>
      <c r="X647" s="32">
        <v>597946.39760000003</v>
      </c>
    </row>
    <row r="648" spans="20:24" ht="14.4">
      <c r="T648" s="30">
        <v>646</v>
      </c>
      <c r="U648" s="31" t="s">
        <v>121</v>
      </c>
      <c r="V648" s="31" t="s">
        <v>674</v>
      </c>
      <c r="W648" s="32">
        <v>2631777.8125999998</v>
      </c>
      <c r="X648" s="32">
        <v>738460.2794</v>
      </c>
    </row>
    <row r="649" spans="20:24" ht="14.4">
      <c r="T649" s="30">
        <v>647</v>
      </c>
      <c r="U649" s="31" t="s">
        <v>121</v>
      </c>
      <c r="V649" s="31" t="s">
        <v>676</v>
      </c>
      <c r="W649" s="32">
        <v>2437722.6984000001</v>
      </c>
      <c r="X649" s="32">
        <v>684009.63650000002</v>
      </c>
    </row>
    <row r="650" spans="20:24" ht="43.2">
      <c r="T650" s="30">
        <v>648</v>
      </c>
      <c r="U650" s="31" t="s">
        <v>121</v>
      </c>
      <c r="V650" s="31" t="s">
        <v>678</v>
      </c>
      <c r="W650" s="32">
        <v>2523655.3810000001</v>
      </c>
      <c r="X650" s="32">
        <v>708121.80610000005</v>
      </c>
    </row>
    <row r="651" spans="20:24" ht="43.2">
      <c r="T651" s="30">
        <v>649</v>
      </c>
      <c r="U651" s="31" t="s">
        <v>121</v>
      </c>
      <c r="V651" s="31" t="s">
        <v>680</v>
      </c>
      <c r="W651" s="32">
        <v>2160433.051</v>
      </c>
      <c r="X651" s="32">
        <v>606203.90780000004</v>
      </c>
    </row>
    <row r="652" spans="20:24" ht="28.8">
      <c r="T652" s="30">
        <v>650</v>
      </c>
      <c r="U652" s="31" t="s">
        <v>121</v>
      </c>
      <c r="V652" s="31" t="s">
        <v>682</v>
      </c>
      <c r="W652" s="32">
        <v>1977009.0171999999</v>
      </c>
      <c r="X652" s="32">
        <v>554736.27910000004</v>
      </c>
    </row>
    <row r="653" spans="20:24" ht="14.4">
      <c r="T653" s="30">
        <v>651</v>
      </c>
      <c r="U653" s="31" t="s">
        <v>121</v>
      </c>
      <c r="V653" s="31" t="s">
        <v>684</v>
      </c>
      <c r="W653" s="32">
        <v>2620638.0586000001</v>
      </c>
      <c r="X653" s="32">
        <v>735334.53460000001</v>
      </c>
    </row>
    <row r="654" spans="20:24" ht="14.4">
      <c r="T654" s="30">
        <v>652</v>
      </c>
      <c r="U654" s="31" t="s">
        <v>121</v>
      </c>
      <c r="V654" s="31" t="s">
        <v>686</v>
      </c>
      <c r="W654" s="32">
        <v>2855258.4109999998</v>
      </c>
      <c r="X654" s="32">
        <v>801167.52789999999</v>
      </c>
    </row>
    <row r="655" spans="20:24" ht="14.4">
      <c r="T655" s="30">
        <v>653</v>
      </c>
      <c r="U655" s="31" t="s">
        <v>121</v>
      </c>
      <c r="V655" s="31" t="s">
        <v>688</v>
      </c>
      <c r="W655" s="32">
        <v>2186856.4887000001</v>
      </c>
      <c r="X655" s="32">
        <v>613618.15800000005</v>
      </c>
    </row>
    <row r="656" spans="20:24" ht="14.4">
      <c r="T656" s="30">
        <v>654</v>
      </c>
      <c r="U656" s="31" t="s">
        <v>121</v>
      </c>
      <c r="V656" s="31" t="s">
        <v>690</v>
      </c>
      <c r="W656" s="32">
        <v>2629948.3637999999</v>
      </c>
      <c r="X656" s="32">
        <v>737946.94759999996</v>
      </c>
    </row>
    <row r="657" spans="20:24" ht="28.8">
      <c r="T657" s="30">
        <v>655</v>
      </c>
      <c r="U657" s="31" t="s">
        <v>121</v>
      </c>
      <c r="V657" s="31" t="s">
        <v>692</v>
      </c>
      <c r="W657" s="32">
        <v>2220553.9378999998</v>
      </c>
      <c r="X657" s="32">
        <v>623073.44999999995</v>
      </c>
    </row>
    <row r="658" spans="20:24" ht="28.8">
      <c r="T658" s="30">
        <v>656</v>
      </c>
      <c r="U658" s="31" t="s">
        <v>121</v>
      </c>
      <c r="V658" s="31" t="s">
        <v>694</v>
      </c>
      <c r="W658" s="32">
        <v>2230247.6479000002</v>
      </c>
      <c r="X658" s="32">
        <v>625793.44400000002</v>
      </c>
    </row>
    <row r="659" spans="20:24" ht="14.4">
      <c r="T659" s="30">
        <v>657</v>
      </c>
      <c r="U659" s="31" t="s">
        <v>121</v>
      </c>
      <c r="V659" s="31" t="s">
        <v>696</v>
      </c>
      <c r="W659" s="32">
        <v>2219417.7159000002</v>
      </c>
      <c r="X659" s="32">
        <v>622754.63329999999</v>
      </c>
    </row>
    <row r="660" spans="20:24" ht="14.4">
      <c r="T660" s="30">
        <v>658</v>
      </c>
      <c r="U660" s="31" t="s">
        <v>121</v>
      </c>
      <c r="V660" s="31" t="s">
        <v>698</v>
      </c>
      <c r="W660" s="32">
        <v>2558299.8627999998</v>
      </c>
      <c r="X660" s="32">
        <v>717842.82949999999</v>
      </c>
    </row>
    <row r="661" spans="20:24" ht="28.8">
      <c r="T661" s="30">
        <v>659</v>
      </c>
      <c r="U661" s="31" t="s">
        <v>122</v>
      </c>
      <c r="V661" s="31" t="s">
        <v>701</v>
      </c>
      <c r="W661" s="32">
        <v>3017736.5893999999</v>
      </c>
      <c r="X661" s="32">
        <v>846757.88139999995</v>
      </c>
    </row>
    <row r="662" spans="20:24" ht="14.4">
      <c r="T662" s="30">
        <v>660</v>
      </c>
      <c r="U662" s="31" t="s">
        <v>122</v>
      </c>
      <c r="V662" s="31" t="s">
        <v>300</v>
      </c>
      <c r="W662" s="32">
        <v>3044153.2228000001</v>
      </c>
      <c r="X662" s="32">
        <v>854170.22239999997</v>
      </c>
    </row>
    <row r="663" spans="20:24" ht="14.4">
      <c r="T663" s="30">
        <v>661</v>
      </c>
      <c r="U663" s="31" t="s">
        <v>122</v>
      </c>
      <c r="V663" s="31" t="s">
        <v>704</v>
      </c>
      <c r="W663" s="32">
        <v>3030887.9948</v>
      </c>
      <c r="X663" s="32">
        <v>850448.08299999998</v>
      </c>
    </row>
    <row r="664" spans="20:24" ht="14.4">
      <c r="T664" s="30">
        <v>662</v>
      </c>
      <c r="U664" s="31" t="s">
        <v>122</v>
      </c>
      <c r="V664" s="31" t="s">
        <v>706</v>
      </c>
      <c r="W664" s="32">
        <v>2301027.4846999999</v>
      </c>
      <c r="X664" s="32">
        <v>645653.82050000003</v>
      </c>
    </row>
    <row r="665" spans="20:24" ht="28.8">
      <c r="T665" s="30">
        <v>663</v>
      </c>
      <c r="U665" s="31" t="s">
        <v>122</v>
      </c>
      <c r="V665" s="31" t="s">
        <v>708</v>
      </c>
      <c r="W665" s="32">
        <v>4003473.7862</v>
      </c>
      <c r="X665" s="32">
        <v>1123349.5307</v>
      </c>
    </row>
    <row r="666" spans="20:24" ht="28.8">
      <c r="T666" s="30">
        <v>664</v>
      </c>
      <c r="U666" s="31" t="s">
        <v>122</v>
      </c>
      <c r="V666" s="31" t="s">
        <v>710</v>
      </c>
      <c r="W666" s="32">
        <v>3461986.2429999998</v>
      </c>
      <c r="X666" s="32">
        <v>971411.53639999998</v>
      </c>
    </row>
    <row r="667" spans="20:24" ht="14.4">
      <c r="T667" s="30">
        <v>665</v>
      </c>
      <c r="U667" s="31" t="s">
        <v>122</v>
      </c>
      <c r="V667" s="31" t="s">
        <v>712</v>
      </c>
      <c r="W667" s="32">
        <v>3039082.1211000001</v>
      </c>
      <c r="X667" s="32">
        <v>852747.30319999997</v>
      </c>
    </row>
    <row r="668" spans="20:24" ht="14.4">
      <c r="T668" s="30">
        <v>666</v>
      </c>
      <c r="U668" s="31" t="s">
        <v>122</v>
      </c>
      <c r="V668" s="31" t="s">
        <v>715</v>
      </c>
      <c r="W668" s="32">
        <v>2683999.7560999999</v>
      </c>
      <c r="X668" s="32">
        <v>753113.42790000001</v>
      </c>
    </row>
    <row r="669" spans="20:24" ht="28.8">
      <c r="T669" s="30">
        <v>667</v>
      </c>
      <c r="U669" s="31" t="s">
        <v>122</v>
      </c>
      <c r="V669" s="31" t="s">
        <v>717</v>
      </c>
      <c r="W669" s="32">
        <v>2752913.3912999998</v>
      </c>
      <c r="X669" s="32">
        <v>772450.15989999997</v>
      </c>
    </row>
    <row r="670" spans="20:24" ht="28.8">
      <c r="T670" s="30">
        <v>668</v>
      </c>
      <c r="U670" s="31" t="s">
        <v>122</v>
      </c>
      <c r="V670" s="31" t="s">
        <v>719</v>
      </c>
      <c r="W670" s="32">
        <v>2611537.3122999999</v>
      </c>
      <c r="X670" s="32">
        <v>732780.92249999999</v>
      </c>
    </row>
    <row r="671" spans="20:24" ht="14.4">
      <c r="T671" s="30">
        <v>669</v>
      </c>
      <c r="U671" s="31" t="s">
        <v>122</v>
      </c>
      <c r="V671" s="31" t="s">
        <v>721</v>
      </c>
      <c r="W671" s="32">
        <v>3608177.4934</v>
      </c>
      <c r="X671" s="32">
        <v>1012431.8805</v>
      </c>
    </row>
    <row r="672" spans="20:24" ht="14.4">
      <c r="T672" s="30">
        <v>670</v>
      </c>
      <c r="U672" s="31" t="s">
        <v>122</v>
      </c>
      <c r="V672" s="31" t="s">
        <v>723</v>
      </c>
      <c r="W672" s="32">
        <v>2429213.9238999998</v>
      </c>
      <c r="X672" s="32">
        <v>681622.12800000003</v>
      </c>
    </row>
    <row r="673" spans="20:24" ht="28.8">
      <c r="T673" s="30">
        <v>671</v>
      </c>
      <c r="U673" s="31" t="s">
        <v>122</v>
      </c>
      <c r="V673" s="31" t="s">
        <v>724</v>
      </c>
      <c r="W673" s="32">
        <v>3243047.5946999998</v>
      </c>
      <c r="X673" s="32">
        <v>909978.73049999995</v>
      </c>
    </row>
    <row r="674" spans="20:24" ht="28.8">
      <c r="T674" s="30">
        <v>672</v>
      </c>
      <c r="U674" s="31" t="s">
        <v>122</v>
      </c>
      <c r="V674" s="31" t="s">
        <v>726</v>
      </c>
      <c r="W674" s="32">
        <v>3238357.0754</v>
      </c>
      <c r="X674" s="32">
        <v>908662.60030000005</v>
      </c>
    </row>
    <row r="675" spans="20:24" ht="14.4">
      <c r="T675" s="30">
        <v>673</v>
      </c>
      <c r="U675" s="31" t="s">
        <v>122</v>
      </c>
      <c r="V675" s="31" t="s">
        <v>728</v>
      </c>
      <c r="W675" s="32">
        <v>2559196.7472999999</v>
      </c>
      <c r="X675" s="32">
        <v>718094.48959999997</v>
      </c>
    </row>
    <row r="676" spans="20:24" ht="28.8">
      <c r="T676" s="30">
        <v>674</v>
      </c>
      <c r="U676" s="31" t="s">
        <v>122</v>
      </c>
      <c r="V676" s="31" t="s">
        <v>730</v>
      </c>
      <c r="W676" s="32">
        <v>3260881.4766000002</v>
      </c>
      <c r="X676" s="32">
        <v>914982.80550000002</v>
      </c>
    </row>
    <row r="677" spans="20:24" ht="14.4">
      <c r="T677" s="30">
        <v>675</v>
      </c>
      <c r="U677" s="31" t="s">
        <v>122</v>
      </c>
      <c r="V677" s="31" t="s">
        <v>732</v>
      </c>
      <c r="W677" s="32">
        <v>3464701.085</v>
      </c>
      <c r="X677" s="32">
        <v>972173.30390000006</v>
      </c>
    </row>
    <row r="678" spans="20:24" ht="14.4">
      <c r="T678" s="30">
        <v>676</v>
      </c>
      <c r="U678" s="31" t="s">
        <v>123</v>
      </c>
      <c r="V678" s="31" t="s">
        <v>735</v>
      </c>
      <c r="W678" s="32">
        <v>2305261.6403999999</v>
      </c>
      <c r="X678" s="32">
        <v>646841.89789999998</v>
      </c>
    </row>
    <row r="679" spans="20:24" ht="28.8">
      <c r="T679" s="30">
        <v>677</v>
      </c>
      <c r="U679" s="31" t="s">
        <v>123</v>
      </c>
      <c r="V679" s="31" t="s">
        <v>738</v>
      </c>
      <c r="W679" s="32">
        <v>2880245.3872000002</v>
      </c>
      <c r="X679" s="32">
        <v>808178.71600000001</v>
      </c>
    </row>
    <row r="680" spans="20:24" ht="28.8">
      <c r="T680" s="30">
        <v>678</v>
      </c>
      <c r="U680" s="31" t="s">
        <v>123</v>
      </c>
      <c r="V680" s="31" t="s">
        <v>740</v>
      </c>
      <c r="W680" s="32">
        <v>2653310.1549</v>
      </c>
      <c r="X680" s="32">
        <v>744502.11910000001</v>
      </c>
    </row>
    <row r="681" spans="20:24" ht="14.4">
      <c r="T681" s="30">
        <v>679</v>
      </c>
      <c r="U681" s="31" t="s">
        <v>123</v>
      </c>
      <c r="V681" s="31" t="s">
        <v>742</v>
      </c>
      <c r="W681" s="32">
        <v>2832355.4282999998</v>
      </c>
      <c r="X681" s="32">
        <v>794741.09519999998</v>
      </c>
    </row>
    <row r="682" spans="20:24" ht="28.8">
      <c r="T682" s="30">
        <v>680</v>
      </c>
      <c r="U682" s="31" t="s">
        <v>123</v>
      </c>
      <c r="V682" s="31" t="s">
        <v>744</v>
      </c>
      <c r="W682" s="32">
        <v>2629134.4410000001</v>
      </c>
      <c r="X682" s="32">
        <v>737718.56599999999</v>
      </c>
    </row>
    <row r="683" spans="20:24" ht="14.4">
      <c r="T683" s="30">
        <v>681</v>
      </c>
      <c r="U683" s="31" t="s">
        <v>123</v>
      </c>
      <c r="V683" s="31" t="s">
        <v>746</v>
      </c>
      <c r="W683" s="32">
        <v>2628695.1170000001</v>
      </c>
      <c r="X683" s="32">
        <v>737595.29440000001</v>
      </c>
    </row>
    <row r="684" spans="20:24" ht="14.4">
      <c r="T684" s="30">
        <v>682</v>
      </c>
      <c r="U684" s="31" t="s">
        <v>123</v>
      </c>
      <c r="V684" s="31" t="s">
        <v>748</v>
      </c>
      <c r="W684" s="32">
        <v>2848904.0066</v>
      </c>
      <c r="X684" s="32">
        <v>799384.522</v>
      </c>
    </row>
    <row r="685" spans="20:24" ht="14.4">
      <c r="T685" s="30">
        <v>683</v>
      </c>
      <c r="U685" s="31" t="s">
        <v>123</v>
      </c>
      <c r="V685" s="31" t="s">
        <v>750</v>
      </c>
      <c r="W685" s="32">
        <v>2760049.0798999998</v>
      </c>
      <c r="X685" s="32">
        <v>774452.38919999998</v>
      </c>
    </row>
    <row r="686" spans="20:24" ht="14.4">
      <c r="T686" s="30">
        <v>684</v>
      </c>
      <c r="U686" s="31" t="s">
        <v>123</v>
      </c>
      <c r="V686" s="31" t="s">
        <v>752</v>
      </c>
      <c r="W686" s="32">
        <v>2632608.5619000001</v>
      </c>
      <c r="X686" s="32">
        <v>738693.3824</v>
      </c>
    </row>
    <row r="687" spans="20:24" ht="14.4">
      <c r="T687" s="30">
        <v>685</v>
      </c>
      <c r="U687" s="31" t="s">
        <v>123</v>
      </c>
      <c r="V687" s="31" t="s">
        <v>754</v>
      </c>
      <c r="W687" s="32">
        <v>3087157.2489</v>
      </c>
      <c r="X687" s="32">
        <v>866236.88130000001</v>
      </c>
    </row>
    <row r="688" spans="20:24" ht="14.4">
      <c r="T688" s="30">
        <v>686</v>
      </c>
      <c r="U688" s="31" t="s">
        <v>123</v>
      </c>
      <c r="V688" s="31" t="s">
        <v>756</v>
      </c>
      <c r="W688" s="32">
        <v>2749423.1452000001</v>
      </c>
      <c r="X688" s="32">
        <v>771470.81880000001</v>
      </c>
    </row>
    <row r="689" spans="20:24" ht="14.4">
      <c r="T689" s="30">
        <v>687</v>
      </c>
      <c r="U689" s="31" t="s">
        <v>123</v>
      </c>
      <c r="V689" s="31" t="s">
        <v>758</v>
      </c>
      <c r="W689" s="32">
        <v>2631433.8081999999</v>
      </c>
      <c r="X689" s="32">
        <v>738363.75390000001</v>
      </c>
    </row>
    <row r="690" spans="20:24" ht="14.4">
      <c r="T690" s="30">
        <v>688</v>
      </c>
      <c r="U690" s="31" t="s">
        <v>123</v>
      </c>
      <c r="V690" s="31" t="s">
        <v>760</v>
      </c>
      <c r="W690" s="32">
        <v>3123969.3097999999</v>
      </c>
      <c r="X690" s="32">
        <v>876566.11369999999</v>
      </c>
    </row>
    <row r="691" spans="20:24" ht="28.8">
      <c r="T691" s="30">
        <v>689</v>
      </c>
      <c r="U691" s="31" t="s">
        <v>123</v>
      </c>
      <c r="V691" s="31" t="s">
        <v>762</v>
      </c>
      <c r="W691" s="32">
        <v>3825639.2389000002</v>
      </c>
      <c r="X691" s="32">
        <v>1073450.2767</v>
      </c>
    </row>
    <row r="692" spans="20:24" ht="28.8">
      <c r="T692" s="30">
        <v>690</v>
      </c>
      <c r="U692" s="31" t="s">
        <v>123</v>
      </c>
      <c r="V692" s="31" t="s">
        <v>764</v>
      </c>
      <c r="W692" s="32">
        <v>3088604.1471000002</v>
      </c>
      <c r="X692" s="32">
        <v>866642.87179999996</v>
      </c>
    </row>
    <row r="693" spans="20:24" ht="43.2">
      <c r="T693" s="30">
        <v>691</v>
      </c>
      <c r="U693" s="31" t="s">
        <v>123</v>
      </c>
      <c r="V693" s="31" t="s">
        <v>766</v>
      </c>
      <c r="W693" s="32">
        <v>3116672.3947999999</v>
      </c>
      <c r="X693" s="32">
        <v>874518.64529999997</v>
      </c>
    </row>
    <row r="694" spans="20:24" ht="28.8">
      <c r="T694" s="30">
        <v>692</v>
      </c>
      <c r="U694" s="31" t="s">
        <v>123</v>
      </c>
      <c r="V694" s="31" t="s">
        <v>768</v>
      </c>
      <c r="W694" s="32">
        <v>2141293.1499000001</v>
      </c>
      <c r="X694" s="32">
        <v>600833.37210000004</v>
      </c>
    </row>
    <row r="695" spans="20:24" ht="14.4">
      <c r="T695" s="30">
        <v>693</v>
      </c>
      <c r="U695" s="31" t="s">
        <v>123</v>
      </c>
      <c r="V695" s="31" t="s">
        <v>770</v>
      </c>
      <c r="W695" s="32">
        <v>2634870.3673999999</v>
      </c>
      <c r="X695" s="32">
        <v>739328.03079999995</v>
      </c>
    </row>
    <row r="696" spans="20:24" ht="28.8">
      <c r="T696" s="30">
        <v>694</v>
      </c>
      <c r="U696" s="31" t="s">
        <v>123</v>
      </c>
      <c r="V696" s="31" t="s">
        <v>772</v>
      </c>
      <c r="W696" s="32">
        <v>2088394.5582999999</v>
      </c>
      <c r="X696" s="32">
        <v>585990.36049999995</v>
      </c>
    </row>
    <row r="697" spans="20:24" ht="28.8">
      <c r="T697" s="30">
        <v>695</v>
      </c>
      <c r="U697" s="31" t="s">
        <v>123</v>
      </c>
      <c r="V697" s="31" t="s">
        <v>774</v>
      </c>
      <c r="W697" s="32">
        <v>2258952.4865000001</v>
      </c>
      <c r="X697" s="32">
        <v>633847.84089999995</v>
      </c>
    </row>
    <row r="698" spans="20:24" ht="14.4">
      <c r="T698" s="30">
        <v>696</v>
      </c>
      <c r="U698" s="31" t="s">
        <v>123</v>
      </c>
      <c r="V698" s="31" t="s">
        <v>776</v>
      </c>
      <c r="W698" s="32">
        <v>2333086.7622000002</v>
      </c>
      <c r="X698" s="32">
        <v>654649.45180000004</v>
      </c>
    </row>
    <row r="699" spans="20:24" ht="43.2">
      <c r="T699" s="30">
        <v>697</v>
      </c>
      <c r="U699" s="31" t="s">
        <v>123</v>
      </c>
      <c r="V699" s="31" t="s">
        <v>778</v>
      </c>
      <c r="W699" s="32">
        <v>4332845.0480000004</v>
      </c>
      <c r="X699" s="32">
        <v>1215769.0323999999</v>
      </c>
    </row>
    <row r="700" spans="20:24" ht="14.4">
      <c r="T700" s="30">
        <v>698</v>
      </c>
      <c r="U700" s="31" t="s">
        <v>123</v>
      </c>
      <c r="V700" s="31" t="s">
        <v>780</v>
      </c>
      <c r="W700" s="32">
        <v>2564551.1009</v>
      </c>
      <c r="X700" s="32">
        <v>719596.88749999995</v>
      </c>
    </row>
    <row r="701" spans="20:24" ht="14.4">
      <c r="T701" s="30">
        <v>699</v>
      </c>
      <c r="U701" s="31" t="s">
        <v>124</v>
      </c>
      <c r="V701" s="31" t="s">
        <v>783</v>
      </c>
      <c r="W701" s="32">
        <v>2402761.3566999999</v>
      </c>
      <c r="X701" s="32">
        <v>674199.70420000004</v>
      </c>
    </row>
    <row r="702" spans="20:24" ht="14.4">
      <c r="T702" s="30">
        <v>700</v>
      </c>
      <c r="U702" s="31" t="s">
        <v>124</v>
      </c>
      <c r="V702" s="31" t="s">
        <v>785</v>
      </c>
      <c r="W702" s="32">
        <v>2735147.5337</v>
      </c>
      <c r="X702" s="32">
        <v>767465.17209999997</v>
      </c>
    </row>
    <row r="703" spans="20:24" ht="28.8">
      <c r="T703" s="30">
        <v>701</v>
      </c>
      <c r="U703" s="31" t="s">
        <v>124</v>
      </c>
      <c r="V703" s="31" t="s">
        <v>787</v>
      </c>
      <c r="W703" s="32">
        <v>2947576.1299000001</v>
      </c>
      <c r="X703" s="32">
        <v>827071.29839999997</v>
      </c>
    </row>
    <row r="704" spans="20:24" ht="14.4">
      <c r="T704" s="30">
        <v>702</v>
      </c>
      <c r="U704" s="31" t="s">
        <v>124</v>
      </c>
      <c r="V704" s="31" t="s">
        <v>789</v>
      </c>
      <c r="W704" s="32">
        <v>3200367.0814</v>
      </c>
      <c r="X704" s="32">
        <v>898002.84730000002</v>
      </c>
    </row>
    <row r="705" spans="20:24" ht="28.8">
      <c r="T705" s="30">
        <v>703</v>
      </c>
      <c r="U705" s="31" t="s">
        <v>124</v>
      </c>
      <c r="V705" s="31" t="s">
        <v>791</v>
      </c>
      <c r="W705" s="32">
        <v>3010601.0441999999</v>
      </c>
      <c r="X705" s="32">
        <v>844755.69240000006</v>
      </c>
    </row>
    <row r="706" spans="20:24" ht="14.4">
      <c r="T706" s="30">
        <v>704</v>
      </c>
      <c r="U706" s="31" t="s">
        <v>124</v>
      </c>
      <c r="V706" s="31" t="s">
        <v>794</v>
      </c>
      <c r="W706" s="32">
        <v>2727945.3182999999</v>
      </c>
      <c r="X706" s="32">
        <v>765444.27590000001</v>
      </c>
    </row>
    <row r="707" spans="20:24" ht="28.8">
      <c r="T707" s="30">
        <v>705</v>
      </c>
      <c r="U707" s="31" t="s">
        <v>124</v>
      </c>
      <c r="V707" s="31" t="s">
        <v>796</v>
      </c>
      <c r="W707" s="32">
        <v>3115702.8133999999</v>
      </c>
      <c r="X707" s="32">
        <v>874246.58689999999</v>
      </c>
    </row>
    <row r="708" spans="20:24" ht="14.4">
      <c r="T708" s="30">
        <v>706</v>
      </c>
      <c r="U708" s="31" t="s">
        <v>124</v>
      </c>
      <c r="V708" s="31" t="s">
        <v>798</v>
      </c>
      <c r="W708" s="32">
        <v>2658662.6150000002</v>
      </c>
      <c r="X708" s="32">
        <v>746003.98560000001</v>
      </c>
    </row>
    <row r="709" spans="20:24" ht="14.4">
      <c r="T709" s="30">
        <v>707</v>
      </c>
      <c r="U709" s="31" t="s">
        <v>124</v>
      </c>
      <c r="V709" s="31" t="s">
        <v>800</v>
      </c>
      <c r="W709" s="32">
        <v>3009408.0491999998</v>
      </c>
      <c r="X709" s="32">
        <v>844420.94550000003</v>
      </c>
    </row>
    <row r="710" spans="20:24" ht="14.4">
      <c r="T710" s="30">
        <v>708</v>
      </c>
      <c r="U710" s="31" t="s">
        <v>124</v>
      </c>
      <c r="V710" s="31" t="s">
        <v>802</v>
      </c>
      <c r="W710" s="32">
        <v>2717076.4948</v>
      </c>
      <c r="X710" s="32">
        <v>762394.55240000004</v>
      </c>
    </row>
    <row r="711" spans="20:24" ht="14.4">
      <c r="T711" s="30">
        <v>709</v>
      </c>
      <c r="U711" s="31" t="s">
        <v>124</v>
      </c>
      <c r="V711" s="31" t="s">
        <v>804</v>
      </c>
      <c r="W711" s="32">
        <v>2519564.3736</v>
      </c>
      <c r="X711" s="32">
        <v>706973.89520000003</v>
      </c>
    </row>
    <row r="712" spans="20:24" ht="14.4">
      <c r="T712" s="30">
        <v>710</v>
      </c>
      <c r="U712" s="31" t="s">
        <v>124</v>
      </c>
      <c r="V712" s="31" t="s">
        <v>806</v>
      </c>
      <c r="W712" s="32">
        <v>2999847.9402999999</v>
      </c>
      <c r="X712" s="32">
        <v>841738.43920000002</v>
      </c>
    </row>
    <row r="713" spans="20:24" ht="28.8">
      <c r="T713" s="30">
        <v>711</v>
      </c>
      <c r="U713" s="31" t="s">
        <v>124</v>
      </c>
      <c r="V713" s="31" t="s">
        <v>808</v>
      </c>
      <c r="W713" s="32">
        <v>3147445.8393000001</v>
      </c>
      <c r="X713" s="32">
        <v>883153.48010000004</v>
      </c>
    </row>
    <row r="714" spans="20:24" ht="14.4">
      <c r="T714" s="30">
        <v>712</v>
      </c>
      <c r="U714" s="31" t="s">
        <v>124</v>
      </c>
      <c r="V714" s="31" t="s">
        <v>810</v>
      </c>
      <c r="W714" s="32">
        <v>2836015.4424000001</v>
      </c>
      <c r="X714" s="32">
        <v>795768.07200000004</v>
      </c>
    </row>
    <row r="715" spans="20:24" ht="14.4">
      <c r="T715" s="30">
        <v>713</v>
      </c>
      <c r="U715" s="31" t="s">
        <v>124</v>
      </c>
      <c r="V715" s="31" t="s">
        <v>812</v>
      </c>
      <c r="W715" s="32">
        <v>2539478.0959999999</v>
      </c>
      <c r="X715" s="32">
        <v>712561.56019999995</v>
      </c>
    </row>
    <row r="716" spans="20:24" ht="28.8">
      <c r="T716" s="30">
        <v>714</v>
      </c>
      <c r="U716" s="31" t="s">
        <v>124</v>
      </c>
      <c r="V716" s="31" t="s">
        <v>814</v>
      </c>
      <c r="W716" s="32">
        <v>2821964.2889999999</v>
      </c>
      <c r="X716" s="32">
        <v>791825.40689999994</v>
      </c>
    </row>
    <row r="717" spans="20:24" ht="28.8">
      <c r="T717" s="30">
        <v>715</v>
      </c>
      <c r="U717" s="31" t="s">
        <v>124</v>
      </c>
      <c r="V717" s="31" t="s">
        <v>816</v>
      </c>
      <c r="W717" s="32">
        <v>2799167.0548999999</v>
      </c>
      <c r="X717" s="32">
        <v>785428.64659999998</v>
      </c>
    </row>
    <row r="718" spans="20:24" ht="28.8">
      <c r="T718" s="30">
        <v>716</v>
      </c>
      <c r="U718" s="31" t="s">
        <v>124</v>
      </c>
      <c r="V718" s="31" t="s">
        <v>818</v>
      </c>
      <c r="W718" s="32">
        <v>3134273.5702999998</v>
      </c>
      <c r="X718" s="32">
        <v>879457.42429999996</v>
      </c>
    </row>
    <row r="719" spans="20:24" ht="14.4">
      <c r="T719" s="30">
        <v>717</v>
      </c>
      <c r="U719" s="31" t="s">
        <v>124</v>
      </c>
      <c r="V719" s="31" t="s">
        <v>820</v>
      </c>
      <c r="W719" s="32">
        <v>2889673.9202999999</v>
      </c>
      <c r="X719" s="32">
        <v>810824.30299999996</v>
      </c>
    </row>
    <row r="720" spans="20:24" ht="14.4">
      <c r="T720" s="30">
        <v>718</v>
      </c>
      <c r="U720" s="31" t="s">
        <v>124</v>
      </c>
      <c r="V720" s="31" t="s">
        <v>822</v>
      </c>
      <c r="W720" s="32">
        <v>2629645.4304</v>
      </c>
      <c r="X720" s="32">
        <v>737861.94640000002</v>
      </c>
    </row>
    <row r="721" spans="20:24" ht="28.8">
      <c r="T721" s="30">
        <v>719</v>
      </c>
      <c r="U721" s="31" t="s">
        <v>124</v>
      </c>
      <c r="V721" s="31" t="s">
        <v>824</v>
      </c>
      <c r="W721" s="32">
        <v>2710759.8432</v>
      </c>
      <c r="X721" s="32">
        <v>760622.1398</v>
      </c>
    </row>
    <row r="722" spans="20:24" ht="14.4">
      <c r="T722" s="30">
        <v>720</v>
      </c>
      <c r="U722" s="31" t="s">
        <v>124</v>
      </c>
      <c r="V722" s="31" t="s">
        <v>826</v>
      </c>
      <c r="W722" s="32">
        <v>2608172.1804999998</v>
      </c>
      <c r="X722" s="32">
        <v>731836.68770000001</v>
      </c>
    </row>
    <row r="723" spans="20:24" ht="14.4">
      <c r="T723" s="30">
        <v>721</v>
      </c>
      <c r="U723" s="31" t="s">
        <v>124</v>
      </c>
      <c r="V723" s="31" t="s">
        <v>828</v>
      </c>
      <c r="W723" s="32">
        <v>2445160.8451</v>
      </c>
      <c r="X723" s="32">
        <v>686096.73360000004</v>
      </c>
    </row>
    <row r="724" spans="20:24" ht="28.8">
      <c r="T724" s="30">
        <v>722</v>
      </c>
      <c r="U724" s="31" t="s">
        <v>125</v>
      </c>
      <c r="V724" s="31" t="s">
        <v>831</v>
      </c>
      <c r="W724" s="32">
        <v>2426999.3717</v>
      </c>
      <c r="X724" s="32">
        <v>681000.73860000004</v>
      </c>
    </row>
    <row r="725" spans="20:24" ht="14.4">
      <c r="T725" s="30">
        <v>723</v>
      </c>
      <c r="U725" s="31" t="s">
        <v>125</v>
      </c>
      <c r="V725" s="31" t="s">
        <v>833</v>
      </c>
      <c r="W725" s="32">
        <v>4153154.8350999998</v>
      </c>
      <c r="X725" s="32">
        <v>1165349.0904000001</v>
      </c>
    </row>
    <row r="726" spans="20:24" ht="14.4">
      <c r="T726" s="30">
        <v>724</v>
      </c>
      <c r="U726" s="31" t="s">
        <v>125</v>
      </c>
      <c r="V726" s="31" t="s">
        <v>835</v>
      </c>
      <c r="W726" s="32">
        <v>2852453.4139999999</v>
      </c>
      <c r="X726" s="32">
        <v>800380.46340000001</v>
      </c>
    </row>
    <row r="727" spans="20:24" ht="14.4">
      <c r="T727" s="30">
        <v>725</v>
      </c>
      <c r="U727" s="31" t="s">
        <v>125</v>
      </c>
      <c r="V727" s="31" t="s">
        <v>837</v>
      </c>
      <c r="W727" s="32">
        <v>3405846.4349000002</v>
      </c>
      <c r="X727" s="32">
        <v>955659.05980000005</v>
      </c>
    </row>
    <row r="728" spans="20:24" ht="14.4">
      <c r="T728" s="30">
        <v>726</v>
      </c>
      <c r="U728" s="31" t="s">
        <v>125</v>
      </c>
      <c r="V728" s="31" t="s">
        <v>839</v>
      </c>
      <c r="W728" s="32">
        <v>3679490.7568000001</v>
      </c>
      <c r="X728" s="32">
        <v>1032441.9331</v>
      </c>
    </row>
    <row r="729" spans="20:24" ht="14.4">
      <c r="T729" s="30">
        <v>727</v>
      </c>
      <c r="U729" s="31" t="s">
        <v>125</v>
      </c>
      <c r="V729" s="31" t="s">
        <v>841</v>
      </c>
      <c r="W729" s="32">
        <v>2548968.9552000002</v>
      </c>
      <c r="X729" s="32">
        <v>715224.63560000004</v>
      </c>
    </row>
    <row r="730" spans="20:24" ht="14.4">
      <c r="T730" s="30">
        <v>728</v>
      </c>
      <c r="U730" s="31" t="s">
        <v>125</v>
      </c>
      <c r="V730" s="31" t="s">
        <v>843</v>
      </c>
      <c r="W730" s="32">
        <v>2451669.9799000002</v>
      </c>
      <c r="X730" s="32">
        <v>687923.15590000001</v>
      </c>
    </row>
    <row r="731" spans="20:24" ht="28.8">
      <c r="T731" s="30">
        <v>729</v>
      </c>
      <c r="U731" s="31" t="s">
        <v>125</v>
      </c>
      <c r="V731" s="31" t="s">
        <v>845</v>
      </c>
      <c r="W731" s="32">
        <v>3805327.0965</v>
      </c>
      <c r="X731" s="32">
        <v>1067750.8174999999</v>
      </c>
    </row>
    <row r="732" spans="20:24" ht="14.4">
      <c r="T732" s="30">
        <v>730</v>
      </c>
      <c r="U732" s="31" t="s">
        <v>125</v>
      </c>
      <c r="V732" s="31" t="s">
        <v>847</v>
      </c>
      <c r="W732" s="32">
        <v>2708781.2823999999</v>
      </c>
      <c r="X732" s="32">
        <v>760066.96810000006</v>
      </c>
    </row>
    <row r="733" spans="20:24" ht="14.4">
      <c r="T733" s="30">
        <v>731</v>
      </c>
      <c r="U733" s="31" t="s">
        <v>125</v>
      </c>
      <c r="V733" s="31" t="s">
        <v>850</v>
      </c>
      <c r="W733" s="32">
        <v>2501011.5691999998</v>
      </c>
      <c r="X733" s="32">
        <v>701768.09510000004</v>
      </c>
    </row>
    <row r="734" spans="20:24" ht="28.8">
      <c r="T734" s="30">
        <v>732</v>
      </c>
      <c r="U734" s="31" t="s">
        <v>125</v>
      </c>
      <c r="V734" s="31" t="s">
        <v>852</v>
      </c>
      <c r="W734" s="32">
        <v>3732304.6428</v>
      </c>
      <c r="X734" s="32">
        <v>1047261.1769</v>
      </c>
    </row>
    <row r="735" spans="20:24" ht="14.4">
      <c r="T735" s="30">
        <v>733</v>
      </c>
      <c r="U735" s="31" t="s">
        <v>125</v>
      </c>
      <c r="V735" s="31" t="s">
        <v>854</v>
      </c>
      <c r="W735" s="32">
        <v>2954239.7892</v>
      </c>
      <c r="X735" s="32">
        <v>828941.07920000004</v>
      </c>
    </row>
    <row r="736" spans="20:24" ht="14.4">
      <c r="T736" s="30">
        <v>734</v>
      </c>
      <c r="U736" s="31" t="s">
        <v>125</v>
      </c>
      <c r="V736" s="31" t="s">
        <v>856</v>
      </c>
      <c r="W736" s="32">
        <v>2539129.6847000001</v>
      </c>
      <c r="X736" s="32">
        <v>712463.79819999996</v>
      </c>
    </row>
    <row r="737" spans="20:24" ht="14.4">
      <c r="T737" s="30">
        <v>735</v>
      </c>
      <c r="U737" s="31" t="s">
        <v>125</v>
      </c>
      <c r="V737" s="31" t="s">
        <v>858</v>
      </c>
      <c r="W737" s="32">
        <v>3636942.6593999998</v>
      </c>
      <c r="X737" s="32">
        <v>1020503.205</v>
      </c>
    </row>
    <row r="738" spans="20:24" ht="14.4">
      <c r="T738" s="30">
        <v>736</v>
      </c>
      <c r="U738" s="31" t="s">
        <v>125</v>
      </c>
      <c r="V738" s="31" t="s">
        <v>860</v>
      </c>
      <c r="W738" s="32">
        <v>2410977.6412999998</v>
      </c>
      <c r="X738" s="32">
        <v>676505.14190000005</v>
      </c>
    </row>
    <row r="739" spans="20:24" ht="14.4">
      <c r="T739" s="30">
        <v>737</v>
      </c>
      <c r="U739" s="31" t="s">
        <v>125</v>
      </c>
      <c r="V739" s="31" t="s">
        <v>862</v>
      </c>
      <c r="W739" s="32">
        <v>2615427.7694000001</v>
      </c>
      <c r="X739" s="32">
        <v>733872.56030000001</v>
      </c>
    </row>
    <row r="740" spans="20:24" ht="14.4">
      <c r="T740" s="30">
        <v>738</v>
      </c>
      <c r="U740" s="31" t="s">
        <v>126</v>
      </c>
      <c r="V740" s="31" t="s">
        <v>866</v>
      </c>
      <c r="W740" s="32">
        <v>2702889.0707</v>
      </c>
      <c r="X740" s="32">
        <v>758413.65060000005</v>
      </c>
    </row>
    <row r="741" spans="20:24" ht="14.4">
      <c r="T741" s="30">
        <v>739</v>
      </c>
      <c r="U741" s="31" t="s">
        <v>126</v>
      </c>
      <c r="V741" s="31" t="s">
        <v>868</v>
      </c>
      <c r="W741" s="32">
        <v>2991014.3517</v>
      </c>
      <c r="X741" s="32">
        <v>839259.78980000003</v>
      </c>
    </row>
    <row r="742" spans="20:24" ht="28.8">
      <c r="T742" s="30">
        <v>740</v>
      </c>
      <c r="U742" s="31" t="s">
        <v>126</v>
      </c>
      <c r="V742" s="31" t="s">
        <v>870</v>
      </c>
      <c r="W742" s="32">
        <v>2504346.1170000001</v>
      </c>
      <c r="X742" s="32">
        <v>702703.74820000003</v>
      </c>
    </row>
    <row r="743" spans="20:24" ht="14.4">
      <c r="T743" s="30">
        <v>741</v>
      </c>
      <c r="U743" s="31" t="s">
        <v>126</v>
      </c>
      <c r="V743" s="31" t="s">
        <v>872</v>
      </c>
      <c r="W743" s="32">
        <v>2803954.6127999998</v>
      </c>
      <c r="X743" s="32">
        <v>786772.00520000001</v>
      </c>
    </row>
    <row r="744" spans="20:24" ht="14.4">
      <c r="T744" s="30">
        <v>742</v>
      </c>
      <c r="U744" s="31" t="s">
        <v>126</v>
      </c>
      <c r="V744" s="31" t="s">
        <v>874</v>
      </c>
      <c r="W744" s="32">
        <v>3932760.8481000001</v>
      </c>
      <c r="X744" s="32">
        <v>1103507.9257</v>
      </c>
    </row>
    <row r="745" spans="20:24" ht="14.4">
      <c r="T745" s="30">
        <v>743</v>
      </c>
      <c r="U745" s="31" t="s">
        <v>126</v>
      </c>
      <c r="V745" s="31" t="s">
        <v>876</v>
      </c>
      <c r="W745" s="32">
        <v>3259242.9989</v>
      </c>
      <c r="X745" s="32">
        <v>914523.05900000001</v>
      </c>
    </row>
    <row r="746" spans="20:24" ht="14.4">
      <c r="T746" s="30">
        <v>744</v>
      </c>
      <c r="U746" s="31" t="s">
        <v>126</v>
      </c>
      <c r="V746" s="31" t="s">
        <v>878</v>
      </c>
      <c r="W746" s="32">
        <v>3000687.8298999998</v>
      </c>
      <c r="X746" s="32">
        <v>841974.10690000001</v>
      </c>
    </row>
    <row r="747" spans="20:24" ht="14.4">
      <c r="T747" s="30">
        <v>745</v>
      </c>
      <c r="U747" s="31" t="s">
        <v>126</v>
      </c>
      <c r="V747" s="31" t="s">
        <v>880</v>
      </c>
      <c r="W747" s="32">
        <v>2606982.2428000001</v>
      </c>
      <c r="X747" s="32">
        <v>731502.79870000004</v>
      </c>
    </row>
    <row r="748" spans="20:24" ht="14.4">
      <c r="T748" s="30">
        <v>746</v>
      </c>
      <c r="U748" s="31" t="s">
        <v>126</v>
      </c>
      <c r="V748" s="31" t="s">
        <v>882</v>
      </c>
      <c r="W748" s="32">
        <v>3438192.4385000002</v>
      </c>
      <c r="X748" s="32">
        <v>964735.14469999995</v>
      </c>
    </row>
    <row r="749" spans="20:24" ht="28.8">
      <c r="T749" s="30">
        <v>747</v>
      </c>
      <c r="U749" s="31" t="s">
        <v>126</v>
      </c>
      <c r="V749" s="31" t="s">
        <v>884</v>
      </c>
      <c r="W749" s="32">
        <v>2424801.0030999999</v>
      </c>
      <c r="X749" s="32">
        <v>680383.89020000002</v>
      </c>
    </row>
    <row r="750" spans="20:24" ht="28.8">
      <c r="T750" s="30">
        <v>748</v>
      </c>
      <c r="U750" s="31" t="s">
        <v>126</v>
      </c>
      <c r="V750" s="31" t="s">
        <v>886</v>
      </c>
      <c r="W750" s="32">
        <v>2322573.8341999999</v>
      </c>
      <c r="X750" s="32">
        <v>651699.59039999999</v>
      </c>
    </row>
    <row r="751" spans="20:24" ht="28.8">
      <c r="T751" s="30">
        <v>749</v>
      </c>
      <c r="U751" s="31" t="s">
        <v>126</v>
      </c>
      <c r="V751" s="31" t="s">
        <v>888</v>
      </c>
      <c r="W751" s="32">
        <v>2490154.3336999998</v>
      </c>
      <c r="X751" s="32">
        <v>698721.62320000003</v>
      </c>
    </row>
    <row r="752" spans="20:24" ht="14.4">
      <c r="T752" s="30">
        <v>750</v>
      </c>
      <c r="U752" s="31" t="s">
        <v>126</v>
      </c>
      <c r="V752" s="31" t="s">
        <v>890</v>
      </c>
      <c r="W752" s="32">
        <v>2708337.3563000001</v>
      </c>
      <c r="X752" s="32">
        <v>759942.40520000004</v>
      </c>
    </row>
    <row r="753" spans="20:24" ht="28.8">
      <c r="T753" s="30">
        <v>751</v>
      </c>
      <c r="U753" s="31" t="s">
        <v>126</v>
      </c>
      <c r="V753" s="31" t="s">
        <v>892</v>
      </c>
      <c r="W753" s="32">
        <v>2980217.1638000002</v>
      </c>
      <c r="X753" s="32">
        <v>836230.16689999995</v>
      </c>
    </row>
    <row r="754" spans="20:24" ht="14.4">
      <c r="T754" s="30">
        <v>752</v>
      </c>
      <c r="U754" s="31" t="s">
        <v>126</v>
      </c>
      <c r="V754" s="31" t="s">
        <v>894</v>
      </c>
      <c r="W754" s="32">
        <v>2764121.6124999998</v>
      </c>
      <c r="X754" s="32">
        <v>775595.11620000005</v>
      </c>
    </row>
    <row r="755" spans="20:24" ht="28.8">
      <c r="T755" s="30">
        <v>753</v>
      </c>
      <c r="U755" s="31" t="s">
        <v>126</v>
      </c>
      <c r="V755" s="31" t="s">
        <v>896</v>
      </c>
      <c r="W755" s="32">
        <v>2880688.4717999999</v>
      </c>
      <c r="X755" s="32">
        <v>808303.04280000005</v>
      </c>
    </row>
    <row r="756" spans="20:24" ht="28.8">
      <c r="T756" s="30">
        <v>754</v>
      </c>
      <c r="U756" s="31" t="s">
        <v>126</v>
      </c>
      <c r="V756" s="31" t="s">
        <v>898</v>
      </c>
      <c r="W756" s="32">
        <v>2873842.9482</v>
      </c>
      <c r="X756" s="32">
        <v>806382.23199999996</v>
      </c>
    </row>
    <row r="757" spans="20:24" ht="14.4">
      <c r="T757" s="30">
        <v>755</v>
      </c>
      <c r="U757" s="31" t="s">
        <v>127</v>
      </c>
      <c r="V757" s="31" t="s">
        <v>902</v>
      </c>
      <c r="W757" s="32">
        <v>2705063.3650000002</v>
      </c>
      <c r="X757" s="32">
        <v>759023.7439</v>
      </c>
    </row>
    <row r="758" spans="20:24" ht="14.4">
      <c r="T758" s="30">
        <v>756</v>
      </c>
      <c r="U758" s="31" t="s">
        <v>127</v>
      </c>
      <c r="V758" s="31" t="s">
        <v>904</v>
      </c>
      <c r="W758" s="32">
        <v>2619177.4234000002</v>
      </c>
      <c r="X758" s="32">
        <v>734924.68960000004</v>
      </c>
    </row>
    <row r="759" spans="20:24" ht="28.8">
      <c r="T759" s="30">
        <v>757</v>
      </c>
      <c r="U759" s="31" t="s">
        <v>127</v>
      </c>
      <c r="V759" s="31" t="s">
        <v>906</v>
      </c>
      <c r="W759" s="32">
        <v>3091058.3742</v>
      </c>
      <c r="X759" s="32">
        <v>867331.51249999995</v>
      </c>
    </row>
    <row r="760" spans="20:24" ht="28.8">
      <c r="T760" s="30">
        <v>758</v>
      </c>
      <c r="U760" s="31" t="s">
        <v>127</v>
      </c>
      <c r="V760" s="31" t="s">
        <v>908</v>
      </c>
      <c r="W760" s="32">
        <v>3411626.6751999999</v>
      </c>
      <c r="X760" s="32">
        <v>957280.95880000002</v>
      </c>
    </row>
    <row r="761" spans="20:24" ht="14.4">
      <c r="T761" s="30">
        <v>759</v>
      </c>
      <c r="U761" s="31" t="s">
        <v>127</v>
      </c>
      <c r="V761" s="31" t="s">
        <v>910</v>
      </c>
      <c r="W761" s="32">
        <v>2969457.4378</v>
      </c>
      <c r="X761" s="32">
        <v>833211.05559999996</v>
      </c>
    </row>
    <row r="762" spans="20:24" ht="14.4">
      <c r="T762" s="30">
        <v>760</v>
      </c>
      <c r="U762" s="31" t="s">
        <v>127</v>
      </c>
      <c r="V762" s="31" t="s">
        <v>912</v>
      </c>
      <c r="W762" s="32">
        <v>4123262.7444000002</v>
      </c>
      <c r="X762" s="32">
        <v>1156961.558</v>
      </c>
    </row>
    <row r="763" spans="20:24" ht="28.8">
      <c r="T763" s="30">
        <v>761</v>
      </c>
      <c r="U763" s="31" t="s">
        <v>127</v>
      </c>
      <c r="V763" s="31" t="s">
        <v>914</v>
      </c>
      <c r="W763" s="32">
        <v>3131439.1702000001</v>
      </c>
      <c r="X763" s="32">
        <v>878662.10950000002</v>
      </c>
    </row>
    <row r="764" spans="20:24" ht="14.4">
      <c r="T764" s="30">
        <v>762</v>
      </c>
      <c r="U764" s="31" t="s">
        <v>127</v>
      </c>
      <c r="V764" s="31" t="s">
        <v>829</v>
      </c>
      <c r="W764" s="32">
        <v>2841067.9559999998</v>
      </c>
      <c r="X764" s="32">
        <v>797185.77560000005</v>
      </c>
    </row>
    <row r="765" spans="20:24" ht="28.8">
      <c r="T765" s="30">
        <v>763</v>
      </c>
      <c r="U765" s="31" t="s">
        <v>127</v>
      </c>
      <c r="V765" s="31" t="s">
        <v>917</v>
      </c>
      <c r="W765" s="32">
        <v>3071274.8029999998</v>
      </c>
      <c r="X765" s="32">
        <v>861780.36699999997</v>
      </c>
    </row>
    <row r="766" spans="20:24" ht="14.4">
      <c r="T766" s="30">
        <v>764</v>
      </c>
      <c r="U766" s="31" t="s">
        <v>127</v>
      </c>
      <c r="V766" s="31" t="s">
        <v>919</v>
      </c>
      <c r="W766" s="32">
        <v>4053832.2675999999</v>
      </c>
      <c r="X766" s="32">
        <v>1137479.8034000001</v>
      </c>
    </row>
    <row r="767" spans="20:24" ht="14.4">
      <c r="T767" s="30">
        <v>765</v>
      </c>
      <c r="U767" s="31" t="s">
        <v>127</v>
      </c>
      <c r="V767" s="31" t="s">
        <v>921</v>
      </c>
      <c r="W767" s="32">
        <v>2531131.6581999999</v>
      </c>
      <c r="X767" s="32">
        <v>710219.60239999997</v>
      </c>
    </row>
    <row r="768" spans="20:24" ht="28.8">
      <c r="T768" s="30">
        <v>766</v>
      </c>
      <c r="U768" s="31" t="s">
        <v>127</v>
      </c>
      <c r="V768" s="31" t="s">
        <v>923</v>
      </c>
      <c r="W768" s="32">
        <v>2923498.9013</v>
      </c>
      <c r="X768" s="32">
        <v>820315.37970000005</v>
      </c>
    </row>
    <row r="769" spans="20:24" ht="14.4">
      <c r="T769" s="30">
        <v>767</v>
      </c>
      <c r="U769" s="31" t="s">
        <v>127</v>
      </c>
      <c r="V769" s="31" t="s">
        <v>925</v>
      </c>
      <c r="W769" s="32">
        <v>3097350.9786999999</v>
      </c>
      <c r="X769" s="32">
        <v>869097.1777</v>
      </c>
    </row>
    <row r="770" spans="20:24" ht="14.4">
      <c r="T770" s="30">
        <v>768</v>
      </c>
      <c r="U770" s="31" t="s">
        <v>127</v>
      </c>
      <c r="V770" s="31" t="s">
        <v>927</v>
      </c>
      <c r="W770" s="32">
        <v>3420736.0696</v>
      </c>
      <c r="X770" s="32">
        <v>959836.99750000006</v>
      </c>
    </row>
    <row r="771" spans="20:24" ht="28.8">
      <c r="T771" s="30">
        <v>769</v>
      </c>
      <c r="U771" s="31" t="s">
        <v>931</v>
      </c>
      <c r="V771" s="31" t="s">
        <v>932</v>
      </c>
      <c r="W771" s="32">
        <v>2259638.2311999998</v>
      </c>
      <c r="X771" s="32">
        <v>634040.25659999996</v>
      </c>
    </row>
    <row r="772" spans="20:24" ht="43.2">
      <c r="T772" s="30">
        <v>770</v>
      </c>
      <c r="U772" s="31" t="s">
        <v>931</v>
      </c>
      <c r="V772" s="31" t="s">
        <v>934</v>
      </c>
      <c r="W772" s="32">
        <v>5768321.5668000001</v>
      </c>
      <c r="X772" s="32">
        <v>1618554.7031</v>
      </c>
    </row>
    <row r="773" spans="20:24" ht="28.8">
      <c r="T773" s="30">
        <v>771</v>
      </c>
      <c r="U773" s="31" t="s">
        <v>931</v>
      </c>
      <c r="V773" s="31" t="s">
        <v>936</v>
      </c>
      <c r="W773" s="32">
        <v>3249137.7954000002</v>
      </c>
      <c r="X773" s="32">
        <v>911687.60250000004</v>
      </c>
    </row>
    <row r="774" spans="20:24" ht="28.8">
      <c r="T774" s="30">
        <v>772</v>
      </c>
      <c r="U774" s="31" t="s">
        <v>931</v>
      </c>
      <c r="V774" s="31" t="s">
        <v>938</v>
      </c>
      <c r="W774" s="32">
        <v>2784554.1663000002</v>
      </c>
      <c r="X774" s="32">
        <v>781328.36210000003</v>
      </c>
    </row>
    <row r="775" spans="20:24" ht="28.8">
      <c r="T775" s="30">
        <v>773</v>
      </c>
      <c r="U775" s="31" t="s">
        <v>931</v>
      </c>
      <c r="V775" s="31" t="s">
        <v>940</v>
      </c>
      <c r="W775" s="32">
        <v>2645799.9367</v>
      </c>
      <c r="X775" s="32">
        <v>742394.79909999995</v>
      </c>
    </row>
    <row r="776" spans="20:24" ht="28.8">
      <c r="T776" s="30">
        <v>774</v>
      </c>
      <c r="U776" s="31" t="s">
        <v>931</v>
      </c>
      <c r="V776" s="31" t="s">
        <v>942</v>
      </c>
      <c r="W776" s="32">
        <v>2721570.2267</v>
      </c>
      <c r="X776" s="32">
        <v>763655.46530000004</v>
      </c>
    </row>
  </sheetData>
  <mergeCells count="3">
    <mergeCell ref="A1:D1"/>
    <mergeCell ref="G1:J1"/>
    <mergeCell ref="T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0"/>
  <sheetViews>
    <sheetView topLeftCell="A2" workbookViewId="0">
      <selection activeCell="G3" sqref="G3"/>
    </sheetView>
  </sheetViews>
  <sheetFormatPr defaultColWidth="9.109375" defaultRowHeight="13.2"/>
  <cols>
    <col min="1" max="1" width="9.33203125" style="12" customWidth="1"/>
    <col min="2" max="2" width="20.33203125" style="12" customWidth="1"/>
    <col min="3" max="3" width="20.6640625" style="12" customWidth="1"/>
    <col min="4" max="4" width="18.88671875" style="12" customWidth="1"/>
    <col min="5" max="5" width="16.109375" style="12" customWidth="1"/>
    <col min="6" max="6" width="17.21875" style="12" customWidth="1"/>
    <col min="7" max="7" width="20.6640625" style="12" customWidth="1"/>
    <col min="8" max="8" width="18.88671875" style="12" customWidth="1"/>
    <col min="9" max="9" width="16.109375" style="12" customWidth="1"/>
    <col min="10" max="10" width="17.5546875" style="12" customWidth="1"/>
    <col min="11" max="11" width="9.33203125" style="12" customWidth="1"/>
    <col min="12" max="16384" width="9.109375" style="12"/>
  </cols>
  <sheetData>
    <row r="1" spans="1:11" ht="15.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6">
      <c r="A2" s="14" t="s">
        <v>956</v>
      </c>
      <c r="B2" s="14" t="s">
        <v>957</v>
      </c>
      <c r="C2" s="14" t="s">
        <v>961</v>
      </c>
      <c r="D2" s="14" t="s">
        <v>962</v>
      </c>
      <c r="E2" s="14" t="s">
        <v>963</v>
      </c>
      <c r="F2" s="14"/>
      <c r="G2" s="14" t="s">
        <v>964</v>
      </c>
      <c r="H2" s="14" t="s">
        <v>965</v>
      </c>
      <c r="I2" s="14" t="s">
        <v>966</v>
      </c>
      <c r="J2" s="14" t="s">
        <v>967</v>
      </c>
      <c r="K2" s="14" t="s">
        <v>968</v>
      </c>
    </row>
    <row r="3" spans="1:11" ht="15.6">
      <c r="A3" s="15">
        <v>1</v>
      </c>
      <c r="B3" s="16" t="s">
        <v>92</v>
      </c>
      <c r="C3" s="15">
        <v>114806229.73</v>
      </c>
      <c r="D3" s="15">
        <v>111712648.7</v>
      </c>
      <c r="E3" s="15">
        <v>3093581.04</v>
      </c>
      <c r="F3" s="15">
        <f>C3-E3</f>
        <v>111712648.69</v>
      </c>
      <c r="G3" s="15">
        <v>74398412.599999994</v>
      </c>
      <c r="H3" s="15">
        <v>72231468.540000007</v>
      </c>
      <c r="I3" s="15">
        <v>2166944.06</v>
      </c>
      <c r="J3" s="15">
        <v>5260525.0999999996</v>
      </c>
      <c r="K3" s="15">
        <v>1</v>
      </c>
    </row>
    <row r="4" spans="1:11" ht="15.6">
      <c r="A4" s="15">
        <v>2</v>
      </c>
      <c r="B4" s="16" t="s">
        <v>93</v>
      </c>
      <c r="C4" s="15">
        <v>122134085.63</v>
      </c>
      <c r="D4" s="15">
        <v>118843047.39</v>
      </c>
      <c r="E4" s="15">
        <v>3291038.24</v>
      </c>
      <c r="F4" s="15">
        <f t="shared" ref="F4:F38" si="0">C4-E4</f>
        <v>118843047.39</v>
      </c>
      <c r="G4" s="15">
        <v>93842919.579999998</v>
      </c>
      <c r="H4" s="15">
        <v>91109630.659999996</v>
      </c>
      <c r="I4" s="15">
        <v>2733288.92</v>
      </c>
      <c r="J4" s="15">
        <v>6024327.1600000001</v>
      </c>
      <c r="K4" s="15">
        <v>2</v>
      </c>
    </row>
    <row r="5" spans="1:11" ht="15.6">
      <c r="A5" s="15">
        <v>3</v>
      </c>
      <c r="B5" s="16" t="s">
        <v>94</v>
      </c>
      <c r="C5" s="15">
        <v>123269068.09</v>
      </c>
      <c r="D5" s="15">
        <v>119947446.48999999</v>
      </c>
      <c r="E5" s="15">
        <v>3321621.6</v>
      </c>
      <c r="F5" s="15">
        <f t="shared" si="0"/>
        <v>119947446.49000001</v>
      </c>
      <c r="G5" s="15">
        <v>124993254.41</v>
      </c>
      <c r="H5" s="15">
        <v>121352674.19</v>
      </c>
      <c r="I5" s="15">
        <v>3640580.23</v>
      </c>
      <c r="J5" s="15">
        <v>6962201.8200000003</v>
      </c>
      <c r="K5" s="15">
        <v>3</v>
      </c>
    </row>
    <row r="6" spans="1:11" ht="15.6">
      <c r="A6" s="15">
        <v>4</v>
      </c>
      <c r="B6" s="16" t="s">
        <v>95</v>
      </c>
      <c r="C6" s="15">
        <v>121905281.8</v>
      </c>
      <c r="D6" s="15">
        <v>118620408.94</v>
      </c>
      <c r="E6" s="15">
        <v>3284872.86</v>
      </c>
      <c r="F6" s="15">
        <f t="shared" si="0"/>
        <v>118620408.94</v>
      </c>
      <c r="G6" s="15">
        <v>94350056.670000002</v>
      </c>
      <c r="H6" s="15">
        <v>91601996.760000005</v>
      </c>
      <c r="I6" s="15">
        <v>2748059.9</v>
      </c>
      <c r="J6" s="15">
        <v>6032932.7699999996</v>
      </c>
      <c r="K6" s="15">
        <v>4</v>
      </c>
    </row>
    <row r="7" spans="1:11" ht="15.6">
      <c r="A7" s="15">
        <v>5</v>
      </c>
      <c r="B7" s="16" t="s">
        <v>96</v>
      </c>
      <c r="C7" s="15">
        <v>146656138.31</v>
      </c>
      <c r="D7" s="15">
        <v>142704326.19999999</v>
      </c>
      <c r="E7" s="15">
        <v>3951812.11</v>
      </c>
      <c r="F7" s="15">
        <f t="shared" si="0"/>
        <v>142704326.19999999</v>
      </c>
      <c r="G7" s="15">
        <v>107105985.02</v>
      </c>
      <c r="H7" s="15">
        <v>103986393.22</v>
      </c>
      <c r="I7" s="15">
        <v>3119591.8</v>
      </c>
      <c r="J7" s="15">
        <v>7071403.9100000001</v>
      </c>
      <c r="K7" s="15">
        <v>5</v>
      </c>
    </row>
    <row r="8" spans="1:11" ht="15.6">
      <c r="A8" s="15">
        <v>6</v>
      </c>
      <c r="B8" s="16" t="s">
        <v>97</v>
      </c>
      <c r="C8" s="15">
        <v>108483857.95</v>
      </c>
      <c r="D8" s="15">
        <v>105560640.22</v>
      </c>
      <c r="E8" s="15">
        <v>2923217.73</v>
      </c>
      <c r="F8" s="15">
        <f t="shared" si="0"/>
        <v>105560640.22</v>
      </c>
      <c r="G8" s="15">
        <v>43596056.340000004</v>
      </c>
      <c r="H8" s="15">
        <v>42326268.289999999</v>
      </c>
      <c r="I8" s="15">
        <v>1269788.05</v>
      </c>
      <c r="J8" s="15">
        <v>4193005.78</v>
      </c>
      <c r="K8" s="15">
        <v>6</v>
      </c>
    </row>
    <row r="9" spans="1:11" ht="15.6">
      <c r="A9" s="15">
        <v>7</v>
      </c>
      <c r="B9" s="16" t="s">
        <v>98</v>
      </c>
      <c r="C9" s="15">
        <v>137499610.11000001</v>
      </c>
      <c r="D9" s="15">
        <v>133794530.8</v>
      </c>
      <c r="E9" s="15">
        <v>3705079.31</v>
      </c>
      <c r="F9" s="15">
        <f t="shared" si="0"/>
        <v>133794530.80000001</v>
      </c>
      <c r="G9" s="15">
        <v>116547888.36</v>
      </c>
      <c r="H9" s="15">
        <v>113153289.67</v>
      </c>
      <c r="I9" s="15">
        <v>3394598.69</v>
      </c>
      <c r="J9" s="15">
        <v>7099678</v>
      </c>
      <c r="K9" s="15">
        <v>7</v>
      </c>
    </row>
    <row r="10" spans="1:11" ht="15.6">
      <c r="A10" s="15">
        <v>8</v>
      </c>
      <c r="B10" s="16" t="s">
        <v>99</v>
      </c>
      <c r="C10" s="15">
        <v>152329862.38</v>
      </c>
      <c r="D10" s="15">
        <v>148225165.49000001</v>
      </c>
      <c r="E10" s="15">
        <v>4104696.89</v>
      </c>
      <c r="F10" s="15">
        <f t="shared" si="0"/>
        <v>148225165.49000001</v>
      </c>
      <c r="G10" s="15">
        <v>126536080.14</v>
      </c>
      <c r="H10" s="15">
        <v>122850563.23999999</v>
      </c>
      <c r="I10" s="15">
        <v>3685516.9</v>
      </c>
      <c r="J10" s="15">
        <v>7790213.79</v>
      </c>
      <c r="K10" s="15">
        <v>8</v>
      </c>
    </row>
    <row r="11" spans="1:11" ht="15.6">
      <c r="A11" s="15">
        <v>9</v>
      </c>
      <c r="B11" s="16" t="s">
        <v>100</v>
      </c>
      <c r="C11" s="15">
        <v>123290090.56999999</v>
      </c>
      <c r="D11" s="15">
        <v>119967902.5</v>
      </c>
      <c r="E11" s="15">
        <v>3322188.07</v>
      </c>
      <c r="F11" s="15">
        <f t="shared" si="0"/>
        <v>119967902.5</v>
      </c>
      <c r="G11" s="15">
        <v>81573825.5</v>
      </c>
      <c r="H11" s="15">
        <v>79197888.829999998</v>
      </c>
      <c r="I11" s="15">
        <v>2375936.66</v>
      </c>
      <c r="J11" s="15">
        <v>5698124.7300000004</v>
      </c>
      <c r="K11" s="15">
        <v>9</v>
      </c>
    </row>
    <row r="12" spans="1:11" ht="15.6">
      <c r="A12" s="15">
        <v>10</v>
      </c>
      <c r="B12" s="16" t="s">
        <v>101</v>
      </c>
      <c r="C12" s="15">
        <v>124488589.77</v>
      </c>
      <c r="D12" s="15">
        <v>121134106.81</v>
      </c>
      <c r="E12" s="15">
        <v>3354482.96</v>
      </c>
      <c r="F12" s="15">
        <f t="shared" si="0"/>
        <v>121134106.81</v>
      </c>
      <c r="G12" s="15">
        <v>104525157.90000001</v>
      </c>
      <c r="H12" s="15">
        <v>101480735.81999999</v>
      </c>
      <c r="I12" s="15">
        <v>3044422.07</v>
      </c>
      <c r="J12" s="15">
        <v>6398905.0300000003</v>
      </c>
      <c r="K12" s="15">
        <v>10</v>
      </c>
    </row>
    <row r="13" spans="1:11" ht="15.6">
      <c r="A13" s="15">
        <v>11</v>
      </c>
      <c r="B13" s="16" t="s">
        <v>102</v>
      </c>
      <c r="C13" s="15">
        <v>109688362.89</v>
      </c>
      <c r="D13" s="15">
        <v>106732688.44</v>
      </c>
      <c r="E13" s="15">
        <v>2955674.45</v>
      </c>
      <c r="F13" s="15">
        <f t="shared" si="0"/>
        <v>106732688.44</v>
      </c>
      <c r="G13" s="15">
        <v>60343058.880000003</v>
      </c>
      <c r="H13" s="15">
        <v>58585494.060000002</v>
      </c>
      <c r="I13" s="15">
        <v>1757564.82</v>
      </c>
      <c r="J13" s="15">
        <v>4713239.2699999996</v>
      </c>
      <c r="K13" s="15">
        <v>11</v>
      </c>
    </row>
    <row r="14" spans="1:11" ht="15.6">
      <c r="A14" s="15">
        <v>12</v>
      </c>
      <c r="B14" s="16" t="s">
        <v>103</v>
      </c>
      <c r="C14" s="15">
        <v>114641918.91</v>
      </c>
      <c r="D14" s="15">
        <v>111552765.41</v>
      </c>
      <c r="E14" s="15">
        <v>3089153.5</v>
      </c>
      <c r="F14" s="15">
        <f t="shared" si="0"/>
        <v>111552765.41</v>
      </c>
      <c r="G14" s="15">
        <v>79975893.349999994</v>
      </c>
      <c r="H14" s="15">
        <v>77646498.400000006</v>
      </c>
      <c r="I14" s="15">
        <v>2329394.9500000002</v>
      </c>
      <c r="J14" s="15">
        <v>5418548.46</v>
      </c>
      <c r="K14" s="15">
        <v>12</v>
      </c>
    </row>
    <row r="15" spans="1:11" ht="15.6">
      <c r="A15" s="15">
        <v>13</v>
      </c>
      <c r="B15" s="16" t="s">
        <v>104</v>
      </c>
      <c r="C15" s="15">
        <v>109626466.39</v>
      </c>
      <c r="D15" s="15">
        <v>106672459.81</v>
      </c>
      <c r="E15" s="15">
        <v>2954006.58</v>
      </c>
      <c r="F15" s="15">
        <f t="shared" si="0"/>
        <v>106672459.81</v>
      </c>
      <c r="G15" s="15">
        <v>63503759.600000001</v>
      </c>
      <c r="H15" s="15">
        <v>61654135.530000001</v>
      </c>
      <c r="I15" s="15">
        <v>1849624.07</v>
      </c>
      <c r="J15" s="15">
        <v>4803630.6500000004</v>
      </c>
      <c r="K15" s="15">
        <v>13</v>
      </c>
    </row>
    <row r="16" spans="1:11" ht="15.6">
      <c r="A16" s="15">
        <v>14</v>
      </c>
      <c r="B16" s="16" t="s">
        <v>105</v>
      </c>
      <c r="C16" s="15">
        <v>123300731.33</v>
      </c>
      <c r="D16" s="15">
        <v>119978256.53</v>
      </c>
      <c r="E16" s="15">
        <v>3322474.8</v>
      </c>
      <c r="F16" s="15">
        <f t="shared" si="0"/>
        <v>119978256.53</v>
      </c>
      <c r="G16" s="15">
        <v>81256696.650000006</v>
      </c>
      <c r="H16" s="15">
        <v>78889996.75</v>
      </c>
      <c r="I16" s="15">
        <v>2366699.9</v>
      </c>
      <c r="J16" s="15">
        <v>5689174.7000000002</v>
      </c>
      <c r="K16" s="15">
        <v>14</v>
      </c>
    </row>
    <row r="17" spans="1:11" ht="15.6">
      <c r="A17" s="15">
        <v>15</v>
      </c>
      <c r="B17" s="16" t="s">
        <v>106</v>
      </c>
      <c r="C17" s="15">
        <v>115484676.51000001</v>
      </c>
      <c r="D17" s="15">
        <v>112372813.97</v>
      </c>
      <c r="E17" s="15">
        <v>3111862.54</v>
      </c>
      <c r="F17" s="15">
        <f t="shared" si="0"/>
        <v>112372813.97</v>
      </c>
      <c r="G17" s="15">
        <v>55677145.299999997</v>
      </c>
      <c r="H17" s="15">
        <v>54055480.869999997</v>
      </c>
      <c r="I17" s="15">
        <v>1621664.43</v>
      </c>
      <c r="J17" s="15">
        <v>4733526.97</v>
      </c>
      <c r="K17" s="15">
        <v>15</v>
      </c>
    </row>
    <row r="18" spans="1:11" ht="15.6">
      <c r="A18" s="15">
        <v>16</v>
      </c>
      <c r="B18" s="16" t="s">
        <v>107</v>
      </c>
      <c r="C18" s="15">
        <v>127474802.76000001</v>
      </c>
      <c r="D18" s="15">
        <v>124039852.98999999</v>
      </c>
      <c r="E18" s="15">
        <v>3434949.77</v>
      </c>
      <c r="F18" s="15">
        <f t="shared" si="0"/>
        <v>124039852.99000001</v>
      </c>
      <c r="G18" s="15">
        <v>108902048.91</v>
      </c>
      <c r="H18" s="15">
        <v>105730144.56999999</v>
      </c>
      <c r="I18" s="15">
        <v>3171904.34</v>
      </c>
      <c r="J18" s="15">
        <v>6606854.1100000003</v>
      </c>
      <c r="K18" s="15">
        <v>16</v>
      </c>
    </row>
    <row r="19" spans="1:11" ht="15.6">
      <c r="A19" s="15">
        <v>17</v>
      </c>
      <c r="B19" s="16" t="s">
        <v>108</v>
      </c>
      <c r="C19" s="15">
        <v>137110975.46000001</v>
      </c>
      <c r="D19" s="15">
        <v>133416368.34</v>
      </c>
      <c r="E19" s="15">
        <v>3694607.12</v>
      </c>
      <c r="F19" s="15">
        <f t="shared" si="0"/>
        <v>133416368.34</v>
      </c>
      <c r="G19" s="15">
        <v>114411855.86</v>
      </c>
      <c r="H19" s="15">
        <v>111079471.70999999</v>
      </c>
      <c r="I19" s="15">
        <v>3332384.15</v>
      </c>
      <c r="J19" s="15">
        <v>7026991.2699999996</v>
      </c>
      <c r="K19" s="15">
        <v>17</v>
      </c>
    </row>
    <row r="20" spans="1:11" ht="15.6">
      <c r="A20" s="15">
        <v>18</v>
      </c>
      <c r="B20" s="16" t="s">
        <v>109</v>
      </c>
      <c r="C20" s="15">
        <v>160641455.19</v>
      </c>
      <c r="D20" s="15">
        <v>156312793.22</v>
      </c>
      <c r="E20" s="15">
        <v>4328661.97</v>
      </c>
      <c r="F20" s="15">
        <f t="shared" si="0"/>
        <v>156312793.22</v>
      </c>
      <c r="G20" s="15">
        <v>128666965.56999999</v>
      </c>
      <c r="H20" s="15">
        <v>124919384.05</v>
      </c>
      <c r="I20" s="15">
        <v>3747581.52</v>
      </c>
      <c r="J20" s="15">
        <v>8076243.4900000002</v>
      </c>
      <c r="K20" s="15">
        <v>18</v>
      </c>
    </row>
    <row r="21" spans="1:11" ht="15.6">
      <c r="A21" s="15">
        <v>19</v>
      </c>
      <c r="B21" s="16" t="s">
        <v>110</v>
      </c>
      <c r="C21" s="15">
        <v>194474365.69999999</v>
      </c>
      <c r="D21" s="15">
        <v>189234038.47999999</v>
      </c>
      <c r="E21" s="15">
        <v>5240327.22</v>
      </c>
      <c r="F21" s="15">
        <f t="shared" si="0"/>
        <v>189234038.47999999</v>
      </c>
      <c r="G21" s="15">
        <v>204848836.69</v>
      </c>
      <c r="H21" s="15">
        <v>198882365.72</v>
      </c>
      <c r="I21" s="15">
        <v>5966470.9699999997</v>
      </c>
      <c r="J21" s="15">
        <v>11206798.189999999</v>
      </c>
      <c r="K21" s="15">
        <v>19</v>
      </c>
    </row>
    <row r="22" spans="1:11" ht="15.6">
      <c r="A22" s="15">
        <v>20</v>
      </c>
      <c r="B22" s="16" t="s">
        <v>111</v>
      </c>
      <c r="C22" s="15">
        <v>150712098.69</v>
      </c>
      <c r="D22" s="15">
        <v>146650994.22999999</v>
      </c>
      <c r="E22" s="15">
        <v>4061104.46</v>
      </c>
      <c r="F22" s="15">
        <f t="shared" si="0"/>
        <v>146650994.22999999</v>
      </c>
      <c r="G22" s="15">
        <v>155954906.19</v>
      </c>
      <c r="H22" s="15">
        <v>151412530.28</v>
      </c>
      <c r="I22" s="15">
        <v>4542375.91</v>
      </c>
      <c r="J22" s="15">
        <v>8603480.3599999994</v>
      </c>
      <c r="K22" s="15">
        <v>20</v>
      </c>
    </row>
    <row r="23" spans="1:11" ht="15.6">
      <c r="A23" s="15">
        <v>21</v>
      </c>
      <c r="B23" s="16" t="s">
        <v>112</v>
      </c>
      <c r="C23" s="15">
        <v>129462444.68000001</v>
      </c>
      <c r="D23" s="15">
        <v>125973935.69</v>
      </c>
      <c r="E23" s="15">
        <v>3488508</v>
      </c>
      <c r="F23" s="15">
        <f t="shared" si="0"/>
        <v>125973936.68000001</v>
      </c>
      <c r="G23" s="15">
        <v>98424285.870000005</v>
      </c>
      <c r="H23" s="15">
        <v>95557559.099999994</v>
      </c>
      <c r="I23" s="15">
        <v>2866726.77</v>
      </c>
      <c r="J23" s="15">
        <v>6355235.7599999998</v>
      </c>
      <c r="K23" s="15">
        <v>21</v>
      </c>
    </row>
    <row r="24" spans="1:11" ht="15.6">
      <c r="A24" s="15">
        <v>22</v>
      </c>
      <c r="B24" s="16" t="s">
        <v>113</v>
      </c>
      <c r="C24" s="15">
        <v>135508096.11000001</v>
      </c>
      <c r="D24" s="15">
        <v>131856680.34999999</v>
      </c>
      <c r="E24" s="15">
        <v>3651415.76</v>
      </c>
      <c r="F24" s="15">
        <f t="shared" si="0"/>
        <v>131856680.35000001</v>
      </c>
      <c r="G24" s="15">
        <v>101728708.88</v>
      </c>
      <c r="H24" s="15">
        <v>98765736.780000001</v>
      </c>
      <c r="I24" s="15">
        <v>2962972.1</v>
      </c>
      <c r="J24" s="15">
        <v>6614387.8700000001</v>
      </c>
      <c r="K24" s="15">
        <v>22</v>
      </c>
    </row>
    <row r="25" spans="1:11" ht="15.6">
      <c r="A25" s="15">
        <v>23</v>
      </c>
      <c r="B25" s="16" t="s">
        <v>114</v>
      </c>
      <c r="C25" s="15">
        <v>109137709.23999999</v>
      </c>
      <c r="D25" s="15">
        <v>106196872.76000001</v>
      </c>
      <c r="E25" s="15">
        <v>2940836.48</v>
      </c>
      <c r="F25" s="15">
        <f t="shared" si="0"/>
        <v>106196872.75999999</v>
      </c>
      <c r="G25" s="15">
        <v>71983717.099999994</v>
      </c>
      <c r="H25" s="15">
        <v>69887103.980000004</v>
      </c>
      <c r="I25" s="15">
        <v>2096613.12</v>
      </c>
      <c r="J25" s="15">
        <v>5037449.5999999996</v>
      </c>
      <c r="K25" s="15">
        <v>23</v>
      </c>
    </row>
    <row r="26" spans="1:11" ht="15.6">
      <c r="A26" s="15">
        <v>24</v>
      </c>
      <c r="B26" s="16" t="s">
        <v>115</v>
      </c>
      <c r="C26" s="15">
        <v>164246217.96000001</v>
      </c>
      <c r="D26" s="15">
        <v>159820421.66999999</v>
      </c>
      <c r="E26" s="15">
        <v>4425796.29</v>
      </c>
      <c r="F26" s="15">
        <f t="shared" si="0"/>
        <v>159820421.67000002</v>
      </c>
      <c r="G26" s="15">
        <v>122623987.69</v>
      </c>
      <c r="H26" s="15">
        <v>119052415.23</v>
      </c>
      <c r="I26" s="15">
        <v>3571572.46</v>
      </c>
      <c r="J26" s="15">
        <v>7997368.75</v>
      </c>
      <c r="K26" s="15">
        <v>24</v>
      </c>
    </row>
    <row r="27" spans="1:11" ht="15.6">
      <c r="A27" s="15">
        <v>25</v>
      </c>
      <c r="B27" s="16" t="s">
        <v>116</v>
      </c>
      <c r="C27" s="15">
        <v>113066901.28</v>
      </c>
      <c r="D27" s="15">
        <v>110020188.37</v>
      </c>
      <c r="E27" s="15">
        <v>3046712.91</v>
      </c>
      <c r="F27" s="15">
        <f t="shared" si="0"/>
        <v>110020188.37</v>
      </c>
      <c r="G27" s="15">
        <v>64221882.359999999</v>
      </c>
      <c r="H27" s="15">
        <v>62351342.100000001</v>
      </c>
      <c r="I27" s="15">
        <v>1870540.26</v>
      </c>
      <c r="J27" s="15">
        <v>4917253.17</v>
      </c>
      <c r="K27" s="15">
        <v>25</v>
      </c>
    </row>
    <row r="28" spans="1:11" ht="15.6">
      <c r="A28" s="15">
        <v>26</v>
      </c>
      <c r="B28" s="16" t="s">
        <v>117</v>
      </c>
      <c r="C28" s="15">
        <v>145229400.5</v>
      </c>
      <c r="D28" s="15">
        <v>141316033.41999999</v>
      </c>
      <c r="E28" s="15">
        <v>3913367.08</v>
      </c>
      <c r="F28" s="15">
        <f t="shared" si="0"/>
        <v>141316033.41999999</v>
      </c>
      <c r="G28" s="15">
        <v>118869750.36</v>
      </c>
      <c r="H28" s="15">
        <v>115407524.62</v>
      </c>
      <c r="I28" s="15">
        <v>3462225.74</v>
      </c>
      <c r="J28" s="15">
        <v>7375592.8200000003</v>
      </c>
      <c r="K28" s="15">
        <v>26</v>
      </c>
    </row>
    <row r="29" spans="1:11" ht="15.6">
      <c r="A29" s="15">
        <v>27</v>
      </c>
      <c r="B29" s="16" t="s">
        <v>118</v>
      </c>
      <c r="C29" s="15">
        <v>113906649.34999999</v>
      </c>
      <c r="D29" s="15">
        <v>110837308.5</v>
      </c>
      <c r="E29" s="15">
        <v>3069340.85</v>
      </c>
      <c r="F29" s="15">
        <f t="shared" si="0"/>
        <v>110837308.5</v>
      </c>
      <c r="G29" s="15">
        <v>84801250.120000005</v>
      </c>
      <c r="H29" s="15">
        <v>82331310.790000007</v>
      </c>
      <c r="I29" s="15">
        <v>2469939.3199999998</v>
      </c>
      <c r="J29" s="15">
        <v>5539280.1699999999</v>
      </c>
      <c r="K29" s="15">
        <v>27</v>
      </c>
    </row>
    <row r="30" spans="1:11" ht="15.6">
      <c r="A30" s="15">
        <v>28</v>
      </c>
      <c r="B30" s="16" t="s">
        <v>119</v>
      </c>
      <c r="C30" s="15">
        <v>114132311.18000001</v>
      </c>
      <c r="D30" s="15">
        <v>111056889.62</v>
      </c>
      <c r="E30" s="15">
        <v>3075421.56</v>
      </c>
      <c r="F30" s="15">
        <f t="shared" si="0"/>
        <v>111056889.62</v>
      </c>
      <c r="G30" s="15">
        <v>80990557.920000002</v>
      </c>
      <c r="H30" s="15">
        <v>78631609.629999995</v>
      </c>
      <c r="I30" s="15">
        <v>2358948.29</v>
      </c>
      <c r="J30" s="15">
        <v>5434369.8499999996</v>
      </c>
      <c r="K30" s="15">
        <v>28</v>
      </c>
    </row>
    <row r="31" spans="1:11" ht="15.6">
      <c r="A31" s="15">
        <v>29</v>
      </c>
      <c r="B31" s="16" t="s">
        <v>120</v>
      </c>
      <c r="C31" s="15">
        <v>111818514.06</v>
      </c>
      <c r="D31" s="15">
        <v>108805440.33</v>
      </c>
      <c r="E31" s="15">
        <v>3013073.73</v>
      </c>
      <c r="F31" s="15">
        <f t="shared" si="0"/>
        <v>108805440.33</v>
      </c>
      <c r="G31" s="15">
        <v>109703758.40000001</v>
      </c>
      <c r="H31" s="15">
        <v>106508503.3</v>
      </c>
      <c r="I31" s="15">
        <v>3195255.1</v>
      </c>
      <c r="J31" s="15">
        <v>6208328.8300000001</v>
      </c>
      <c r="K31" s="15">
        <v>29</v>
      </c>
    </row>
    <row r="32" spans="1:11" ht="15.6">
      <c r="A32" s="15">
        <v>30</v>
      </c>
      <c r="B32" s="16" t="s">
        <v>121</v>
      </c>
      <c r="C32" s="15">
        <v>137514802.18000001</v>
      </c>
      <c r="D32" s="15">
        <v>133809313.5</v>
      </c>
      <c r="E32" s="15">
        <v>3705488.68</v>
      </c>
      <c r="F32" s="15">
        <f t="shared" si="0"/>
        <v>133809313.5</v>
      </c>
      <c r="G32" s="15">
        <v>138382731.66</v>
      </c>
      <c r="H32" s="15">
        <v>134352166.66</v>
      </c>
      <c r="I32" s="15">
        <v>4030565</v>
      </c>
      <c r="J32" s="15">
        <v>7736053.6799999997</v>
      </c>
      <c r="K32" s="15">
        <v>30</v>
      </c>
    </row>
    <row r="33" spans="1:11" ht="15.6">
      <c r="A33" s="15">
        <v>31</v>
      </c>
      <c r="B33" s="16" t="s">
        <v>122</v>
      </c>
      <c r="C33" s="15">
        <v>128030812.48</v>
      </c>
      <c r="D33" s="15">
        <v>124580880.41</v>
      </c>
      <c r="E33" s="15">
        <v>3449932.07</v>
      </c>
      <c r="F33" s="15">
        <f t="shared" si="0"/>
        <v>124580880.41000001</v>
      </c>
      <c r="G33" s="15">
        <v>86747431.409999996</v>
      </c>
      <c r="H33" s="15">
        <v>84220807.189999998</v>
      </c>
      <c r="I33" s="15">
        <v>2526624.2200000002</v>
      </c>
      <c r="J33" s="15">
        <v>5976556.29</v>
      </c>
      <c r="K33" s="15">
        <v>31</v>
      </c>
    </row>
    <row r="34" spans="1:11" ht="15.6">
      <c r="A34" s="15">
        <v>32</v>
      </c>
      <c r="B34" s="16" t="s">
        <v>123</v>
      </c>
      <c r="C34" s="15">
        <v>132225534.20999999</v>
      </c>
      <c r="D34" s="15">
        <v>128662570.70999999</v>
      </c>
      <c r="E34" s="15">
        <v>3562963.5</v>
      </c>
      <c r="F34" s="15">
        <f t="shared" si="0"/>
        <v>128662570.70999999</v>
      </c>
      <c r="G34" s="15">
        <v>107528250.23999999</v>
      </c>
      <c r="H34" s="15">
        <v>104396359.45999999</v>
      </c>
      <c r="I34" s="15">
        <v>3131890.78</v>
      </c>
      <c r="J34" s="15">
        <v>6694854.2800000003</v>
      </c>
      <c r="K34" s="15">
        <v>32</v>
      </c>
    </row>
    <row r="35" spans="1:11" ht="15.6">
      <c r="A35" s="15">
        <v>33</v>
      </c>
      <c r="B35" s="16" t="s">
        <v>124</v>
      </c>
      <c r="C35" s="15">
        <v>135122492.16999999</v>
      </c>
      <c r="D35" s="15">
        <v>131481466.93000001</v>
      </c>
      <c r="E35" s="15">
        <v>3641025.24</v>
      </c>
      <c r="F35" s="15">
        <f t="shared" si="0"/>
        <v>131481466.92999999</v>
      </c>
      <c r="G35" s="15">
        <v>108297590.78</v>
      </c>
      <c r="H35" s="15">
        <v>105143292.02</v>
      </c>
      <c r="I35" s="15">
        <v>3154298.76</v>
      </c>
      <c r="J35" s="15">
        <v>6795324</v>
      </c>
      <c r="K35" s="15">
        <v>33</v>
      </c>
    </row>
    <row r="36" spans="1:11" ht="15.6">
      <c r="A36" s="15">
        <v>34</v>
      </c>
      <c r="B36" s="16" t="s">
        <v>125</v>
      </c>
      <c r="C36" s="15">
        <v>118102703.7</v>
      </c>
      <c r="D36" s="15">
        <v>114920295.52</v>
      </c>
      <c r="E36" s="15">
        <v>3182408.18</v>
      </c>
      <c r="F36" s="15">
        <f t="shared" si="0"/>
        <v>114920295.52</v>
      </c>
      <c r="G36" s="15">
        <v>81169406.599999994</v>
      </c>
      <c r="H36" s="15">
        <v>78805249.129999995</v>
      </c>
      <c r="I36" s="15">
        <v>2364157.4700000002</v>
      </c>
      <c r="J36" s="15">
        <v>5546565.6600000001</v>
      </c>
      <c r="K36" s="15">
        <v>34</v>
      </c>
    </row>
    <row r="37" spans="1:11" ht="15.6">
      <c r="A37" s="15">
        <v>35</v>
      </c>
      <c r="B37" s="16" t="s">
        <v>126</v>
      </c>
      <c r="C37" s="15">
        <v>121748726.73</v>
      </c>
      <c r="D37" s="15">
        <v>118468072.42</v>
      </c>
      <c r="E37" s="15">
        <v>3280654.31</v>
      </c>
      <c r="F37" s="15">
        <f t="shared" si="0"/>
        <v>118468072.42</v>
      </c>
      <c r="G37" s="15">
        <v>81608724.859999999</v>
      </c>
      <c r="H37" s="15">
        <v>79231771.709999993</v>
      </c>
      <c r="I37" s="15">
        <v>2376953.15</v>
      </c>
      <c r="J37" s="15">
        <v>5657607.46</v>
      </c>
      <c r="K37" s="15">
        <v>35</v>
      </c>
    </row>
    <row r="38" spans="1:11" ht="15.6">
      <c r="A38" s="15">
        <v>36</v>
      </c>
      <c r="B38" s="16" t="s">
        <v>127</v>
      </c>
      <c r="C38" s="15">
        <v>122008015.97</v>
      </c>
      <c r="D38" s="15">
        <v>118720374.81999999</v>
      </c>
      <c r="E38" s="15">
        <v>3287641.15</v>
      </c>
      <c r="F38" s="15">
        <f t="shared" si="0"/>
        <v>118720374.81999999</v>
      </c>
      <c r="G38" s="15">
        <v>73738938.310000002</v>
      </c>
      <c r="H38" s="15">
        <v>71591202.239999995</v>
      </c>
      <c r="I38" s="15">
        <v>2147736.0699999998</v>
      </c>
      <c r="J38" s="15">
        <v>5435377.2199999997</v>
      </c>
      <c r="K38" s="15">
        <v>36</v>
      </c>
    </row>
    <row r="39" spans="1:11" ht="15.6">
      <c r="A39" s="15">
        <v>37</v>
      </c>
      <c r="B39" s="16" t="s">
        <v>931</v>
      </c>
      <c r="C39" s="15">
        <v>0</v>
      </c>
      <c r="D39" s="15">
        <v>0</v>
      </c>
      <c r="E39" s="15">
        <v>0</v>
      </c>
      <c r="F39" s="15"/>
      <c r="G39" s="15">
        <v>32568223.940000001</v>
      </c>
      <c r="H39" s="15">
        <v>31619634.890000001</v>
      </c>
      <c r="I39" s="15">
        <v>948589.05</v>
      </c>
      <c r="J39" s="15">
        <v>948589.05</v>
      </c>
      <c r="K39" s="15">
        <v>37</v>
      </c>
    </row>
    <row r="40" spans="1:11" ht="15.6">
      <c r="A40" s="13"/>
      <c r="B40" s="13"/>
      <c r="C40" s="17">
        <f>SUM($C$2:$C$39)</f>
        <v>4649279999.9699993</v>
      </c>
      <c r="D40" s="13"/>
      <c r="E40" s="13"/>
      <c r="F40" s="13"/>
      <c r="G40" s="17">
        <f>SUM($G$2:$G$39)</f>
        <v>3584400000.02</v>
      </c>
      <c r="H40" s="13"/>
      <c r="I40" s="13"/>
      <c r="J40" s="13"/>
      <c r="K40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0"/>
  <sheetViews>
    <sheetView workbookViewId="0">
      <selection activeCell="D1" sqref="D1"/>
    </sheetView>
  </sheetViews>
  <sheetFormatPr defaultColWidth="9" defaultRowHeight="13.2"/>
  <cols>
    <col min="1" max="1" width="9.44140625" customWidth="1"/>
    <col min="2" max="2" width="15.88671875" customWidth="1"/>
    <col min="3" max="3" width="19.44140625" customWidth="1"/>
    <col min="4" max="5" width="16.88671875" customWidth="1"/>
    <col min="6" max="6" width="14.5546875" customWidth="1"/>
    <col min="7" max="7" width="19.44140625" customWidth="1"/>
    <col min="8" max="8" width="16.88671875" customWidth="1"/>
    <col min="9" max="10" width="14.5546875" customWidth="1"/>
    <col min="11" max="11" width="9.44140625" customWidth="1"/>
  </cols>
  <sheetData>
    <row r="1" spans="1:11" ht="15.6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6">
      <c r="A2" s="8" t="s">
        <v>956</v>
      </c>
      <c r="B2" s="8" t="s">
        <v>957</v>
      </c>
      <c r="C2" s="8" t="s">
        <v>961</v>
      </c>
      <c r="D2" s="8" t="s">
        <v>962</v>
      </c>
      <c r="E2" s="8"/>
      <c r="F2" s="8" t="s">
        <v>963</v>
      </c>
      <c r="G2" s="8" t="s">
        <v>964</v>
      </c>
      <c r="H2" s="8" t="s">
        <v>965</v>
      </c>
      <c r="I2" s="8" t="s">
        <v>966</v>
      </c>
      <c r="J2" s="8" t="s">
        <v>967</v>
      </c>
      <c r="K2" s="8" t="s">
        <v>968</v>
      </c>
    </row>
    <row r="3" spans="1:11" ht="15.6">
      <c r="A3" s="9">
        <v>1</v>
      </c>
      <c r="B3" s="10" t="s">
        <v>92</v>
      </c>
      <c r="C3" s="9">
        <v>65980591.810000002</v>
      </c>
      <c r="D3" s="9">
        <v>64202671.670000002</v>
      </c>
      <c r="E3" s="9"/>
      <c r="F3" s="9">
        <v>1777920.14</v>
      </c>
      <c r="G3" s="9">
        <v>42757708.390000001</v>
      </c>
      <c r="H3" s="9">
        <v>41512338.240000002</v>
      </c>
      <c r="I3" s="9">
        <v>1245370.1499999999</v>
      </c>
      <c r="J3" s="9">
        <v>3023290.29</v>
      </c>
      <c r="K3" s="9">
        <v>1</v>
      </c>
    </row>
    <row r="4" spans="1:11" ht="15.6">
      <c r="A4" s="9">
        <v>2</v>
      </c>
      <c r="B4" s="10" t="s">
        <v>93</v>
      </c>
      <c r="C4" s="9">
        <v>70192003.239999995</v>
      </c>
      <c r="D4" s="9">
        <v>68300601.950000003</v>
      </c>
      <c r="E4" s="9"/>
      <c r="F4" s="9">
        <v>1891401.28</v>
      </c>
      <c r="G4" s="9">
        <v>53932712.399999999</v>
      </c>
      <c r="H4" s="9">
        <v>52361856.700000003</v>
      </c>
      <c r="I4" s="9">
        <v>1570855.7</v>
      </c>
      <c r="J4" s="9">
        <v>3462256.99</v>
      </c>
      <c r="K4" s="9">
        <v>2</v>
      </c>
    </row>
    <row r="5" spans="1:11" ht="15.6">
      <c r="A5" s="9">
        <v>3</v>
      </c>
      <c r="B5" s="10" t="s">
        <v>94</v>
      </c>
      <c r="C5" s="9">
        <v>70844292.010000005</v>
      </c>
      <c r="D5" s="9">
        <v>68935314.079999998</v>
      </c>
      <c r="E5" s="9"/>
      <c r="F5" s="9">
        <v>1908977.93</v>
      </c>
      <c r="G5" s="9">
        <v>71835203.689999998</v>
      </c>
      <c r="H5" s="9">
        <v>69742916.200000003</v>
      </c>
      <c r="I5" s="9">
        <v>2092287.49</v>
      </c>
      <c r="J5" s="9">
        <v>4001265.41</v>
      </c>
      <c r="K5" s="9">
        <v>3</v>
      </c>
    </row>
    <row r="6" spans="1:11" ht="15.6">
      <c r="A6" s="9">
        <v>4</v>
      </c>
      <c r="B6" s="10" t="s">
        <v>95</v>
      </c>
      <c r="C6" s="9">
        <v>70060506.780000001</v>
      </c>
      <c r="D6" s="9">
        <v>68172648.819999993</v>
      </c>
      <c r="E6" s="9"/>
      <c r="F6" s="9">
        <v>1887857.97</v>
      </c>
      <c r="G6" s="9">
        <v>54224170.5</v>
      </c>
      <c r="H6" s="9">
        <v>52644825.729999997</v>
      </c>
      <c r="I6" s="9">
        <v>1579344.77</v>
      </c>
      <c r="J6" s="9">
        <v>3467202.74</v>
      </c>
      <c r="K6" s="9">
        <v>4</v>
      </c>
    </row>
    <row r="7" spans="1:11" ht="15.6">
      <c r="A7" s="9">
        <v>5</v>
      </c>
      <c r="B7" s="10" t="s">
        <v>96</v>
      </c>
      <c r="C7" s="9">
        <v>84285136.959999993</v>
      </c>
      <c r="D7" s="9">
        <v>82013980.579999998</v>
      </c>
      <c r="E7" s="9"/>
      <c r="F7" s="9">
        <v>2271156.39</v>
      </c>
      <c r="G7" s="9">
        <v>61555163.799999997</v>
      </c>
      <c r="H7" s="9">
        <v>59762294.950000003</v>
      </c>
      <c r="I7" s="9">
        <v>1792868.85</v>
      </c>
      <c r="J7" s="9">
        <v>4064025.23</v>
      </c>
      <c r="K7" s="9">
        <v>5</v>
      </c>
    </row>
    <row r="8" spans="1:11" ht="15.6">
      <c r="A8" s="9">
        <v>6</v>
      </c>
      <c r="B8" s="10" t="s">
        <v>97</v>
      </c>
      <c r="C8" s="9">
        <v>62347044.799999997</v>
      </c>
      <c r="D8" s="9">
        <v>60667034.609999999</v>
      </c>
      <c r="E8" s="9"/>
      <c r="F8" s="9">
        <v>1680010.19</v>
      </c>
      <c r="G8" s="9">
        <v>25055204.789999999</v>
      </c>
      <c r="H8" s="9">
        <v>24325441.550000001</v>
      </c>
      <c r="I8" s="9">
        <v>729763.25</v>
      </c>
      <c r="J8" s="9">
        <v>2409773.44</v>
      </c>
      <c r="K8" s="9">
        <v>6</v>
      </c>
    </row>
    <row r="9" spans="1:11" ht="15.6">
      <c r="A9" s="9">
        <v>7</v>
      </c>
      <c r="B9" s="10" t="s">
        <v>98</v>
      </c>
      <c r="C9" s="9">
        <v>79022764.430000007</v>
      </c>
      <c r="D9" s="9">
        <v>76893408.510000005</v>
      </c>
      <c r="E9" s="9"/>
      <c r="F9" s="9">
        <v>2129355.9300000002</v>
      </c>
      <c r="G9" s="9">
        <v>66981545.030000001</v>
      </c>
      <c r="H9" s="9">
        <v>65030626.25</v>
      </c>
      <c r="I9" s="9">
        <v>1950918.79</v>
      </c>
      <c r="J9" s="9">
        <v>4080274.72</v>
      </c>
      <c r="K9" s="9">
        <v>7</v>
      </c>
    </row>
    <row r="10" spans="1:11" ht="15.6">
      <c r="A10" s="9">
        <v>8</v>
      </c>
      <c r="B10" s="10" t="s">
        <v>99</v>
      </c>
      <c r="C10" s="9">
        <v>87545897.920000002</v>
      </c>
      <c r="D10" s="9">
        <v>85186876.719999999</v>
      </c>
      <c r="E10" s="9"/>
      <c r="F10" s="9">
        <v>2359021.2000000002</v>
      </c>
      <c r="G10" s="9">
        <v>72721885.140000001</v>
      </c>
      <c r="H10" s="9">
        <v>70603771.980000004</v>
      </c>
      <c r="I10" s="9">
        <v>2118113.16</v>
      </c>
      <c r="J10" s="9">
        <v>4477134.3600000003</v>
      </c>
      <c r="K10" s="9">
        <v>8</v>
      </c>
    </row>
    <row r="11" spans="1:11" ht="15.6">
      <c r="A11" s="9">
        <v>9</v>
      </c>
      <c r="B11" s="10" t="s">
        <v>100</v>
      </c>
      <c r="C11" s="9">
        <v>70856373.890000001</v>
      </c>
      <c r="D11" s="9">
        <v>68947070.400000006</v>
      </c>
      <c r="E11" s="9"/>
      <c r="F11" s="9">
        <v>1909303.49</v>
      </c>
      <c r="G11" s="9">
        <v>46881508.909999996</v>
      </c>
      <c r="H11" s="9">
        <v>45516028.060000002</v>
      </c>
      <c r="I11" s="9">
        <v>1365480.84</v>
      </c>
      <c r="J11" s="9">
        <v>3274784.33</v>
      </c>
      <c r="K11" s="9">
        <v>9</v>
      </c>
    </row>
    <row r="12" spans="1:11" ht="15.6">
      <c r="A12" s="9">
        <v>10</v>
      </c>
      <c r="B12" s="10" t="s">
        <v>101</v>
      </c>
      <c r="C12" s="9">
        <v>71545166.530000001</v>
      </c>
      <c r="D12" s="9">
        <v>69617302.760000005</v>
      </c>
      <c r="E12" s="9"/>
      <c r="F12" s="9">
        <v>1927863.77</v>
      </c>
      <c r="G12" s="9">
        <v>60071929.829999998</v>
      </c>
      <c r="H12" s="9">
        <v>58322261.969999999</v>
      </c>
      <c r="I12" s="9">
        <v>1749667.86</v>
      </c>
      <c r="J12" s="9">
        <v>3677531.63</v>
      </c>
      <c r="K12" s="9">
        <v>10</v>
      </c>
    </row>
    <row r="13" spans="1:11" ht="15.6">
      <c r="A13" s="9">
        <v>11</v>
      </c>
      <c r="B13" s="10" t="s">
        <v>102</v>
      </c>
      <c r="C13" s="9">
        <v>63039289.020000003</v>
      </c>
      <c r="D13" s="9">
        <v>61340625.539999999</v>
      </c>
      <c r="E13" s="9"/>
      <c r="F13" s="9">
        <v>1698663.48</v>
      </c>
      <c r="G13" s="9">
        <v>34679918.899999999</v>
      </c>
      <c r="H13" s="9">
        <v>33669824.170000002</v>
      </c>
      <c r="I13" s="9">
        <v>1010094.73</v>
      </c>
      <c r="J13" s="9">
        <v>2708758.2</v>
      </c>
      <c r="K13" s="9">
        <v>11</v>
      </c>
    </row>
    <row r="14" spans="1:11" ht="15.6">
      <c r="A14" s="9">
        <v>12</v>
      </c>
      <c r="B14" s="10" t="s">
        <v>103</v>
      </c>
      <c r="C14" s="9">
        <v>65886160.299999997</v>
      </c>
      <c r="D14" s="9">
        <v>64110784.719999999</v>
      </c>
      <c r="E14" s="9"/>
      <c r="F14" s="9">
        <v>1775375.58</v>
      </c>
      <c r="G14" s="9">
        <v>45963157.100000001</v>
      </c>
      <c r="H14" s="9">
        <v>44624424.369999997</v>
      </c>
      <c r="I14" s="9">
        <v>1338732.73</v>
      </c>
      <c r="J14" s="9">
        <v>3114108.31</v>
      </c>
      <c r="K14" s="9">
        <v>12</v>
      </c>
    </row>
    <row r="15" spans="1:11" ht="15.6">
      <c r="A15" s="9">
        <v>13</v>
      </c>
      <c r="B15" s="10" t="s">
        <v>104</v>
      </c>
      <c r="C15" s="9">
        <v>63003716.32</v>
      </c>
      <c r="D15" s="9">
        <v>61306011.390000001</v>
      </c>
      <c r="E15" s="9"/>
      <c r="F15" s="9">
        <v>1697704.93</v>
      </c>
      <c r="G15" s="9">
        <v>36496413.560000002</v>
      </c>
      <c r="H15" s="9">
        <v>35433411.219999999</v>
      </c>
      <c r="I15" s="9">
        <v>1063002.3400000001</v>
      </c>
      <c r="J15" s="9">
        <v>2760707.27</v>
      </c>
      <c r="K15" s="9">
        <v>13</v>
      </c>
    </row>
    <row r="16" spans="1:11" ht="15.6">
      <c r="A16" s="9">
        <v>14</v>
      </c>
      <c r="B16" s="10" t="s">
        <v>105</v>
      </c>
      <c r="C16" s="9">
        <v>70862489.269999996</v>
      </c>
      <c r="D16" s="9">
        <v>68953021</v>
      </c>
      <c r="E16" s="9"/>
      <c r="F16" s="9">
        <v>1909468.27</v>
      </c>
      <c r="G16" s="9">
        <v>46699250.950000003</v>
      </c>
      <c r="H16" s="9">
        <v>45339078.590000004</v>
      </c>
      <c r="I16" s="9">
        <v>1360172.36</v>
      </c>
      <c r="J16" s="9">
        <v>3269640.63</v>
      </c>
      <c r="K16" s="9">
        <v>14</v>
      </c>
    </row>
    <row r="17" spans="1:11" ht="15.6">
      <c r="A17" s="9">
        <v>15</v>
      </c>
      <c r="B17" s="10" t="s">
        <v>106</v>
      </c>
      <c r="C17" s="9">
        <v>66370503.740000002</v>
      </c>
      <c r="D17" s="9">
        <v>64582076.990000002</v>
      </c>
      <c r="E17" s="9"/>
      <c r="F17" s="9">
        <v>1788426.75</v>
      </c>
      <c r="G17" s="9">
        <v>31998359.370000001</v>
      </c>
      <c r="H17" s="9">
        <v>31066368.32</v>
      </c>
      <c r="I17" s="9">
        <v>931991.05</v>
      </c>
      <c r="J17" s="9">
        <v>2720417.8</v>
      </c>
      <c r="K17" s="9">
        <v>15</v>
      </c>
    </row>
    <row r="18" spans="1:11" ht="15.6">
      <c r="A18" s="9">
        <v>16</v>
      </c>
      <c r="B18" s="10" t="s">
        <v>107</v>
      </c>
      <c r="C18" s="9">
        <v>73261380.890000001</v>
      </c>
      <c r="D18" s="9">
        <v>71287271.829999998</v>
      </c>
      <c r="E18" s="9"/>
      <c r="F18" s="9">
        <v>1974109.07</v>
      </c>
      <c r="G18" s="9">
        <v>62587384.43</v>
      </c>
      <c r="H18" s="9">
        <v>60764450.909999996</v>
      </c>
      <c r="I18" s="9">
        <v>1822933.53</v>
      </c>
      <c r="J18" s="9">
        <v>3797042.59</v>
      </c>
      <c r="K18" s="9">
        <v>16</v>
      </c>
    </row>
    <row r="19" spans="1:11" ht="15.6">
      <c r="A19" s="9">
        <v>17</v>
      </c>
      <c r="B19" s="10" t="s">
        <v>108</v>
      </c>
      <c r="C19" s="9">
        <v>78799411.189999998</v>
      </c>
      <c r="D19" s="9">
        <v>76676073.760000005</v>
      </c>
      <c r="E19" s="9"/>
      <c r="F19" s="9">
        <v>2123337.4300000002</v>
      </c>
      <c r="G19" s="9">
        <v>65753940.149999999</v>
      </c>
      <c r="H19" s="9">
        <v>63838776.840000004</v>
      </c>
      <c r="I19" s="9">
        <v>1915163.31</v>
      </c>
      <c r="J19" s="9">
        <v>4038500.73</v>
      </c>
      <c r="K19" s="9">
        <v>17</v>
      </c>
    </row>
    <row r="20" spans="1:11" ht="15.6">
      <c r="A20" s="9">
        <v>18</v>
      </c>
      <c r="B20" s="10" t="s">
        <v>109</v>
      </c>
      <c r="C20" s="9">
        <v>92322675.400000006</v>
      </c>
      <c r="D20" s="9">
        <v>89834938.640000001</v>
      </c>
      <c r="E20" s="9"/>
      <c r="F20" s="9">
        <v>2487736.7599999998</v>
      </c>
      <c r="G20" s="9">
        <v>73946531.939999998</v>
      </c>
      <c r="H20" s="9">
        <v>71792749.459999993</v>
      </c>
      <c r="I20" s="9">
        <v>2153782.48</v>
      </c>
      <c r="J20" s="9">
        <v>4641519.25</v>
      </c>
      <c r="K20" s="9">
        <v>18</v>
      </c>
    </row>
    <row r="21" spans="1:11" ht="15.6">
      <c r="A21" s="9">
        <v>19</v>
      </c>
      <c r="B21" s="10" t="s">
        <v>110</v>
      </c>
      <c r="C21" s="9">
        <v>111766876.84</v>
      </c>
      <c r="D21" s="9">
        <v>108755194.53</v>
      </c>
      <c r="E21" s="9"/>
      <c r="F21" s="9">
        <v>3011682.31</v>
      </c>
      <c r="G21" s="9">
        <v>117729216.48999999</v>
      </c>
      <c r="H21" s="9">
        <v>114300210.18000001</v>
      </c>
      <c r="I21" s="9">
        <v>3429006.31</v>
      </c>
      <c r="J21" s="9">
        <v>6440688.6200000001</v>
      </c>
      <c r="K21" s="9">
        <v>19</v>
      </c>
    </row>
    <row r="22" spans="1:11" ht="15.6">
      <c r="A22" s="9">
        <v>20</v>
      </c>
      <c r="B22" s="10" t="s">
        <v>111</v>
      </c>
      <c r="C22" s="9">
        <v>86616148.670000002</v>
      </c>
      <c r="D22" s="9">
        <v>84282180.590000004</v>
      </c>
      <c r="E22" s="9"/>
      <c r="F22" s="9">
        <v>2333968.08</v>
      </c>
      <c r="G22" s="9">
        <v>89629256.430000007</v>
      </c>
      <c r="H22" s="9">
        <v>87018695.569999993</v>
      </c>
      <c r="I22" s="9">
        <v>2610560.87</v>
      </c>
      <c r="J22" s="9">
        <v>4944528.9400000004</v>
      </c>
      <c r="K22" s="9">
        <v>20</v>
      </c>
    </row>
    <row r="23" spans="1:11" ht="15.6">
      <c r="A23" s="9">
        <v>21</v>
      </c>
      <c r="B23" s="10" t="s">
        <v>112</v>
      </c>
      <c r="C23" s="9">
        <v>74403703.840000004</v>
      </c>
      <c r="D23" s="9">
        <v>72398813.620000005</v>
      </c>
      <c r="E23" s="9"/>
      <c r="F23" s="9">
        <v>2004890.22</v>
      </c>
      <c r="G23" s="9">
        <v>56565681.539999999</v>
      </c>
      <c r="H23" s="9">
        <v>54918137.409999996</v>
      </c>
      <c r="I23" s="9">
        <v>1647544.12</v>
      </c>
      <c r="J23" s="9">
        <v>3652434.35</v>
      </c>
      <c r="K23" s="9">
        <v>21</v>
      </c>
    </row>
    <row r="24" spans="1:11" ht="15.6">
      <c r="A24" s="9">
        <v>22</v>
      </c>
      <c r="B24" s="10" t="s">
        <v>113</v>
      </c>
      <c r="C24" s="9">
        <v>77878216.159999996</v>
      </c>
      <c r="D24" s="9">
        <v>75779701.349999994</v>
      </c>
      <c r="E24" s="9"/>
      <c r="F24" s="9">
        <v>2098514.81</v>
      </c>
      <c r="G24" s="9">
        <v>58464775.219999999</v>
      </c>
      <c r="H24" s="9">
        <v>56761917.689999998</v>
      </c>
      <c r="I24" s="9">
        <v>1702857.53</v>
      </c>
      <c r="J24" s="9">
        <v>3801372.34</v>
      </c>
      <c r="K24" s="9">
        <v>22</v>
      </c>
    </row>
    <row r="25" spans="1:11" ht="15.6">
      <c r="A25" s="9">
        <v>23</v>
      </c>
      <c r="B25" s="10" t="s">
        <v>114</v>
      </c>
      <c r="C25" s="9">
        <v>62722821.399999999</v>
      </c>
      <c r="D25" s="9">
        <v>61032685.490000002</v>
      </c>
      <c r="E25" s="9"/>
      <c r="F25" s="9">
        <v>1690135.91</v>
      </c>
      <c r="G25" s="9">
        <v>41369952.359999999</v>
      </c>
      <c r="H25" s="9">
        <v>40165002.289999999</v>
      </c>
      <c r="I25" s="9">
        <v>1204950.07</v>
      </c>
      <c r="J25" s="9">
        <v>2895085.97</v>
      </c>
      <c r="K25" s="9">
        <v>23</v>
      </c>
    </row>
    <row r="26" spans="1:11" ht="15.6">
      <c r="A26" s="9">
        <v>24</v>
      </c>
      <c r="B26" s="10" t="s">
        <v>115</v>
      </c>
      <c r="C26" s="9">
        <v>94394378.140000001</v>
      </c>
      <c r="D26" s="9">
        <v>91850817.049999997</v>
      </c>
      <c r="E26" s="9"/>
      <c r="F26" s="9">
        <v>2543561.09</v>
      </c>
      <c r="G26" s="9">
        <v>70473556.140000001</v>
      </c>
      <c r="H26" s="9">
        <v>68420928.290000007</v>
      </c>
      <c r="I26" s="9">
        <v>2052627.85</v>
      </c>
      <c r="J26" s="9">
        <v>4596188.9400000004</v>
      </c>
      <c r="K26" s="9">
        <v>24</v>
      </c>
    </row>
    <row r="27" spans="1:11" ht="15.6">
      <c r="A27" s="9">
        <v>25</v>
      </c>
      <c r="B27" s="10" t="s">
        <v>116</v>
      </c>
      <c r="C27" s="9">
        <v>64980977.75</v>
      </c>
      <c r="D27" s="9">
        <v>63229993.32</v>
      </c>
      <c r="E27" s="9"/>
      <c r="F27" s="9">
        <v>1750984.43</v>
      </c>
      <c r="G27" s="9">
        <v>36909127.789999999</v>
      </c>
      <c r="H27" s="9">
        <v>35834104.649999999</v>
      </c>
      <c r="I27" s="9">
        <v>1075023.1399999999</v>
      </c>
      <c r="J27" s="9">
        <v>2826007.57</v>
      </c>
      <c r="K27" s="9">
        <v>25</v>
      </c>
    </row>
    <row r="28" spans="1:11" ht="15.6">
      <c r="A28" s="9">
        <v>26</v>
      </c>
      <c r="B28" s="10" t="s">
        <v>117</v>
      </c>
      <c r="C28" s="9">
        <v>83465172.700000003</v>
      </c>
      <c r="D28" s="9">
        <v>81216111.159999996</v>
      </c>
      <c r="E28" s="9"/>
      <c r="F28" s="9">
        <v>2249061.54</v>
      </c>
      <c r="G28" s="9">
        <v>68315948.480000004</v>
      </c>
      <c r="H28" s="9">
        <v>66326163.57</v>
      </c>
      <c r="I28" s="9">
        <v>1989784.91</v>
      </c>
      <c r="J28" s="9">
        <v>4238846.45</v>
      </c>
      <c r="K28" s="9">
        <v>26</v>
      </c>
    </row>
    <row r="29" spans="1:11" ht="15.6">
      <c r="A29" s="9">
        <v>27</v>
      </c>
      <c r="B29" s="10" t="s">
        <v>118</v>
      </c>
      <c r="C29" s="9">
        <v>65463591.579999998</v>
      </c>
      <c r="D29" s="9">
        <v>63699602.590000004</v>
      </c>
      <c r="E29" s="9"/>
      <c r="F29" s="9">
        <v>1763988.99</v>
      </c>
      <c r="G29" s="9">
        <v>48736350.640000001</v>
      </c>
      <c r="H29" s="9">
        <v>47316845.280000001</v>
      </c>
      <c r="I29" s="9">
        <v>1419505.36</v>
      </c>
      <c r="J29" s="9">
        <v>3183494.35</v>
      </c>
      <c r="K29" s="9">
        <v>27</v>
      </c>
    </row>
    <row r="30" spans="1:11" ht="15.6">
      <c r="A30" s="9">
        <v>28</v>
      </c>
      <c r="B30" s="10" t="s">
        <v>119</v>
      </c>
      <c r="C30" s="9">
        <v>65593282.289999999</v>
      </c>
      <c r="D30" s="9">
        <v>63825798.630000003</v>
      </c>
      <c r="E30" s="9"/>
      <c r="F30" s="9">
        <v>1767483.65</v>
      </c>
      <c r="G30" s="9">
        <v>46546297.649999999</v>
      </c>
      <c r="H30" s="9">
        <v>45190580.25</v>
      </c>
      <c r="I30" s="9">
        <v>1355717.41</v>
      </c>
      <c r="J30" s="9">
        <v>3123201.06</v>
      </c>
      <c r="K30" s="9">
        <v>28</v>
      </c>
    </row>
    <row r="31" spans="1:11" ht="15.6">
      <c r="A31" s="9">
        <v>29</v>
      </c>
      <c r="B31" s="10" t="s">
        <v>120</v>
      </c>
      <c r="C31" s="9">
        <v>64263513.829999998</v>
      </c>
      <c r="D31" s="9">
        <v>62531862.259999998</v>
      </c>
      <c r="E31" s="9"/>
      <c r="F31" s="9">
        <v>1731651.57</v>
      </c>
      <c r="G31" s="9">
        <v>63048137.009999998</v>
      </c>
      <c r="H31" s="9">
        <v>61211783.509999998</v>
      </c>
      <c r="I31" s="9">
        <v>1836353.51</v>
      </c>
      <c r="J31" s="9">
        <v>3568005.08</v>
      </c>
      <c r="K31" s="9">
        <v>29</v>
      </c>
    </row>
    <row r="32" spans="1:11" ht="15.6">
      <c r="A32" s="9">
        <v>30</v>
      </c>
      <c r="B32" s="10" t="s">
        <v>121</v>
      </c>
      <c r="C32" s="9">
        <v>79031495.510000005</v>
      </c>
      <c r="D32" s="9">
        <v>76901904.310000002</v>
      </c>
      <c r="E32" s="9"/>
      <c r="F32" s="9">
        <v>2129591.2000000002</v>
      </c>
      <c r="G32" s="9">
        <v>79530305.549999997</v>
      </c>
      <c r="H32" s="9">
        <v>77213888.879999995</v>
      </c>
      <c r="I32" s="9">
        <v>2316416.67</v>
      </c>
      <c r="J32" s="9">
        <v>4446007.8600000003</v>
      </c>
      <c r="K32" s="9">
        <v>30</v>
      </c>
    </row>
    <row r="33" spans="1:11" ht="15.6">
      <c r="A33" s="9">
        <v>31</v>
      </c>
      <c r="B33" s="10" t="s">
        <v>122</v>
      </c>
      <c r="C33" s="9">
        <v>73580926.709999993</v>
      </c>
      <c r="D33" s="9">
        <v>71598207.129999995</v>
      </c>
      <c r="E33" s="9"/>
      <c r="F33" s="9">
        <v>1982719.58</v>
      </c>
      <c r="G33" s="9">
        <v>49854845.640000001</v>
      </c>
      <c r="H33" s="9">
        <v>48402762.75</v>
      </c>
      <c r="I33" s="9">
        <v>1452082.88</v>
      </c>
      <c r="J33" s="9">
        <v>3434802.46</v>
      </c>
      <c r="K33" s="9">
        <v>31</v>
      </c>
    </row>
    <row r="34" spans="1:11" ht="15.6">
      <c r="A34" s="9">
        <v>32</v>
      </c>
      <c r="B34" s="10" t="s">
        <v>123</v>
      </c>
      <c r="C34" s="9">
        <v>75991686.329999998</v>
      </c>
      <c r="D34" s="9">
        <v>73944006.159999996</v>
      </c>
      <c r="E34" s="9"/>
      <c r="F34" s="9">
        <v>2047680.17</v>
      </c>
      <c r="G34" s="9">
        <v>61797844.960000001</v>
      </c>
      <c r="H34" s="9">
        <v>59997907.729999997</v>
      </c>
      <c r="I34" s="9">
        <v>1799937.23</v>
      </c>
      <c r="J34" s="9">
        <v>3847617.4</v>
      </c>
      <c r="K34" s="9">
        <v>32</v>
      </c>
    </row>
    <row r="35" spans="1:11" ht="15.6">
      <c r="A35" s="9">
        <v>33</v>
      </c>
      <c r="B35" s="10" t="s">
        <v>124</v>
      </c>
      <c r="C35" s="9">
        <v>77656604.689999998</v>
      </c>
      <c r="D35" s="9">
        <v>75564061.450000003</v>
      </c>
      <c r="E35" s="9"/>
      <c r="F35" s="9">
        <v>2092543.24</v>
      </c>
      <c r="G35" s="9">
        <v>62239994.700000003</v>
      </c>
      <c r="H35" s="9">
        <v>60427179.32</v>
      </c>
      <c r="I35" s="9">
        <v>1812815.38</v>
      </c>
      <c r="J35" s="9">
        <v>3905358.62</v>
      </c>
      <c r="K35" s="9">
        <v>33</v>
      </c>
    </row>
    <row r="36" spans="1:11" ht="15.6">
      <c r="A36" s="9">
        <v>34</v>
      </c>
      <c r="B36" s="10" t="s">
        <v>125</v>
      </c>
      <c r="C36" s="9">
        <v>67875117.069999993</v>
      </c>
      <c r="D36" s="9">
        <v>66046146.850000001</v>
      </c>
      <c r="E36" s="9"/>
      <c r="F36" s="9">
        <v>1828970.22</v>
      </c>
      <c r="G36" s="9">
        <v>46649084.25</v>
      </c>
      <c r="H36" s="9">
        <v>45290373.060000002</v>
      </c>
      <c r="I36" s="9">
        <v>1358711.19</v>
      </c>
      <c r="J36" s="9">
        <v>3187681.41</v>
      </c>
      <c r="K36" s="9">
        <v>34</v>
      </c>
    </row>
    <row r="37" spans="1:11" ht="15.6">
      <c r="A37" s="9">
        <v>35</v>
      </c>
      <c r="B37" s="10" t="s">
        <v>126</v>
      </c>
      <c r="C37" s="9">
        <v>69970532.599999994</v>
      </c>
      <c r="D37" s="9">
        <v>68085099.090000004</v>
      </c>
      <c r="E37" s="9"/>
      <c r="F37" s="9">
        <v>1885433.51</v>
      </c>
      <c r="G37" s="9">
        <v>46901566.009999998</v>
      </c>
      <c r="H37" s="9">
        <v>45535500.979999997</v>
      </c>
      <c r="I37" s="9">
        <v>1366065.03</v>
      </c>
      <c r="J37" s="9">
        <v>3251498.54</v>
      </c>
      <c r="K37" s="9">
        <v>35</v>
      </c>
    </row>
    <row r="38" spans="1:11" ht="15.6">
      <c r="A38" s="9">
        <v>36</v>
      </c>
      <c r="B38" s="10" t="s">
        <v>127</v>
      </c>
      <c r="C38" s="9">
        <v>70119549.409999996</v>
      </c>
      <c r="D38" s="9">
        <v>68230100.469999999</v>
      </c>
      <c r="E38" s="9"/>
      <c r="F38" s="9">
        <v>1889448.94</v>
      </c>
      <c r="G38" s="9">
        <v>42378700.18</v>
      </c>
      <c r="H38" s="9">
        <v>41144369.100000001</v>
      </c>
      <c r="I38" s="9">
        <v>1234331.07</v>
      </c>
      <c r="J38" s="9">
        <v>3123780.01</v>
      </c>
      <c r="K38" s="9">
        <v>36</v>
      </c>
    </row>
    <row r="39" spans="1:11" ht="15.6">
      <c r="A39" s="9">
        <v>37</v>
      </c>
      <c r="B39" s="10" t="s">
        <v>931</v>
      </c>
      <c r="C39" s="9">
        <v>0</v>
      </c>
      <c r="D39" s="9">
        <v>0</v>
      </c>
      <c r="E39" s="9"/>
      <c r="F39" s="9">
        <v>0</v>
      </c>
      <c r="G39" s="9">
        <v>18717370.079999998</v>
      </c>
      <c r="H39" s="9">
        <v>18172203.960000001</v>
      </c>
      <c r="I39" s="9">
        <v>545166.12</v>
      </c>
      <c r="J39" s="9">
        <v>545166.12</v>
      </c>
      <c r="K39" s="9">
        <v>37</v>
      </c>
    </row>
    <row r="40" spans="1:11" ht="15.6">
      <c r="A40" s="7"/>
      <c r="B40" s="7"/>
      <c r="C40" s="11">
        <f>SUM($C$2:$C$39)</f>
        <v>2672000000.0200005</v>
      </c>
      <c r="D40" s="7"/>
      <c r="E40" s="7"/>
      <c r="F40" s="7"/>
      <c r="G40" s="11">
        <f>SUM($G$2:$G$39)</f>
        <v>2060000000.0000002</v>
      </c>
      <c r="H40" s="7"/>
      <c r="I40" s="7"/>
      <c r="J40" s="7"/>
      <c r="K40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75"/>
  <sheetViews>
    <sheetView workbookViewId="0"/>
  </sheetViews>
  <sheetFormatPr defaultColWidth="9" defaultRowHeight="13.2"/>
  <cols>
    <col min="4" max="4" width="20.109375" customWidth="1"/>
    <col min="5" max="5" width="17.44140625" customWidth="1"/>
    <col min="6" max="6" width="17.109375" customWidth="1"/>
    <col min="7" max="7" width="20.44140625" customWidth="1"/>
    <col min="9" max="9" width="16.88671875" customWidth="1"/>
    <col min="11" max="11" width="19.33203125" customWidth="1"/>
    <col min="12" max="12" width="23.33203125" customWidth="1"/>
  </cols>
  <sheetData>
    <row r="1" spans="1:17" ht="13.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8">
      <c r="A2" s="2"/>
      <c r="B2" s="2"/>
      <c r="C2" s="3"/>
      <c r="D2" s="3"/>
      <c r="E2" s="4"/>
      <c r="F2" s="4"/>
      <c r="G2" s="4"/>
      <c r="H2" s="4"/>
      <c r="I2" s="4"/>
      <c r="J2" s="4"/>
      <c r="K2" s="2"/>
      <c r="L2" s="5"/>
      <c r="M2" s="5"/>
      <c r="N2" s="6"/>
      <c r="O2" s="6"/>
      <c r="P2" s="6"/>
      <c r="Q2" s="4"/>
    </row>
    <row r="3" spans="1:17" ht="13.8">
      <c r="A3" s="2"/>
      <c r="B3" s="2"/>
      <c r="C3" s="3"/>
      <c r="D3" s="3"/>
      <c r="E3" s="4"/>
      <c r="F3" s="4"/>
      <c r="G3" s="4"/>
      <c r="H3" s="4"/>
      <c r="I3" s="4"/>
      <c r="J3" s="4"/>
      <c r="K3" s="2"/>
      <c r="L3" s="5"/>
      <c r="M3" s="5"/>
      <c r="N3" s="6"/>
      <c r="O3" s="6"/>
      <c r="P3" s="6"/>
      <c r="Q3" s="4"/>
    </row>
    <row r="4" spans="1:17" ht="13.8">
      <c r="A4" s="2"/>
      <c r="B4" s="2"/>
      <c r="C4" s="3"/>
      <c r="D4" s="3"/>
      <c r="E4" s="4"/>
      <c r="F4" s="4"/>
      <c r="G4" s="4"/>
      <c r="H4" s="4"/>
      <c r="I4" s="4"/>
      <c r="J4" s="4"/>
      <c r="K4" s="2"/>
      <c r="L4" s="5"/>
      <c r="M4" s="5"/>
      <c r="N4" s="6"/>
      <c r="O4" s="6"/>
      <c r="P4" s="6"/>
      <c r="Q4" s="4"/>
    </row>
    <row r="5" spans="1:17" ht="13.8">
      <c r="A5" s="2"/>
      <c r="B5" s="2"/>
      <c r="C5" s="3"/>
      <c r="D5" s="3"/>
      <c r="E5" s="4"/>
      <c r="F5" s="4"/>
      <c r="G5" s="4"/>
      <c r="H5" s="4"/>
      <c r="I5" s="4"/>
      <c r="J5" s="4"/>
      <c r="K5" s="2"/>
      <c r="L5" s="5"/>
      <c r="M5" s="5"/>
      <c r="N5" s="6"/>
      <c r="O5" s="6"/>
      <c r="P5" s="6"/>
      <c r="Q5" s="4"/>
    </row>
    <row r="6" spans="1:17" ht="13.8">
      <c r="A6" s="2"/>
      <c r="B6" s="2"/>
      <c r="C6" s="3"/>
      <c r="D6" s="3"/>
      <c r="E6" s="4"/>
      <c r="F6" s="4"/>
      <c r="G6" s="4"/>
      <c r="H6" s="4"/>
      <c r="I6" s="4"/>
      <c r="J6" s="4"/>
      <c r="K6" s="2"/>
      <c r="L6" s="5"/>
      <c r="M6" s="5"/>
      <c r="N6" s="6"/>
      <c r="O6" s="6"/>
      <c r="P6" s="6"/>
      <c r="Q6" s="4"/>
    </row>
    <row r="7" spans="1:17" ht="13.8">
      <c r="A7" s="2"/>
      <c r="B7" s="2"/>
      <c r="C7" s="3"/>
      <c r="D7" s="3"/>
      <c r="E7" s="4"/>
      <c r="F7" s="4"/>
      <c r="G7" s="4"/>
      <c r="H7" s="4"/>
      <c r="I7" s="4"/>
      <c r="J7" s="4"/>
      <c r="K7" s="2"/>
      <c r="L7" s="5"/>
      <c r="M7" s="5"/>
      <c r="N7" s="6"/>
      <c r="O7" s="6"/>
      <c r="P7" s="6"/>
      <c r="Q7" s="4"/>
    </row>
    <row r="8" spans="1:17" ht="13.8">
      <c r="A8" s="2"/>
      <c r="B8" s="2"/>
      <c r="C8" s="3"/>
      <c r="D8" s="3"/>
      <c r="E8" s="4"/>
      <c r="F8" s="4"/>
      <c r="G8" s="4"/>
      <c r="H8" s="4"/>
      <c r="I8" s="4"/>
      <c r="J8" s="4"/>
      <c r="K8" s="2"/>
      <c r="L8" s="5"/>
      <c r="M8" s="5"/>
      <c r="N8" s="6"/>
      <c r="O8" s="6"/>
      <c r="P8" s="6"/>
      <c r="Q8" s="4"/>
    </row>
    <row r="9" spans="1:17" ht="13.8">
      <c r="A9" s="2"/>
      <c r="B9" s="2"/>
      <c r="C9" s="3"/>
      <c r="D9" s="3"/>
      <c r="E9" s="4"/>
      <c r="F9" s="4"/>
      <c r="G9" s="4"/>
      <c r="H9" s="4"/>
      <c r="I9" s="4"/>
      <c r="J9" s="4"/>
      <c r="K9" s="2"/>
      <c r="L9" s="5"/>
      <c r="M9" s="5"/>
      <c r="N9" s="6"/>
      <c r="O9" s="6"/>
      <c r="P9" s="6"/>
      <c r="Q9" s="4"/>
    </row>
    <row r="10" spans="1:17" ht="13.8">
      <c r="A10" s="2"/>
      <c r="B10" s="2"/>
      <c r="C10" s="3"/>
      <c r="D10" s="3"/>
      <c r="E10" s="4"/>
      <c r="F10" s="4"/>
      <c r="G10" s="4"/>
      <c r="H10" s="4"/>
      <c r="I10" s="4"/>
      <c r="J10" s="4"/>
      <c r="K10" s="2"/>
      <c r="L10" s="5"/>
      <c r="M10" s="5"/>
      <c r="N10" s="6"/>
      <c r="O10" s="6"/>
      <c r="P10" s="6"/>
      <c r="Q10" s="4"/>
    </row>
    <row r="11" spans="1:17" ht="13.8">
      <c r="A11" s="2"/>
      <c r="B11" s="2"/>
      <c r="C11" s="3"/>
      <c r="D11" s="3"/>
      <c r="E11" s="4"/>
      <c r="F11" s="4"/>
      <c r="G11" s="4"/>
      <c r="H11" s="4"/>
      <c r="I11" s="4"/>
      <c r="J11" s="4"/>
      <c r="K11" s="2"/>
      <c r="L11" s="5"/>
      <c r="M11" s="5"/>
      <c r="N11" s="6"/>
      <c r="O11" s="6"/>
      <c r="P11" s="6"/>
      <c r="Q11" s="4"/>
    </row>
    <row r="12" spans="1:17" ht="13.8">
      <c r="A12" s="2"/>
      <c r="B12" s="2"/>
      <c r="C12" s="3"/>
      <c r="D12" s="3"/>
      <c r="E12" s="4"/>
      <c r="F12" s="4"/>
      <c r="G12" s="4"/>
      <c r="H12" s="4"/>
      <c r="I12" s="4"/>
      <c r="J12" s="4"/>
      <c r="K12" s="2"/>
      <c r="L12" s="5"/>
      <c r="M12" s="5"/>
      <c r="N12" s="6"/>
      <c r="O12" s="6"/>
      <c r="P12" s="6"/>
      <c r="Q12" s="4"/>
    </row>
    <row r="13" spans="1:17" ht="13.8">
      <c r="A13" s="2"/>
      <c r="B13" s="2"/>
      <c r="C13" s="3"/>
      <c r="D13" s="3"/>
      <c r="E13" s="4"/>
      <c r="F13" s="4"/>
      <c r="G13" s="4"/>
      <c r="H13" s="4"/>
      <c r="I13" s="4"/>
      <c r="J13" s="4"/>
      <c r="K13" s="2"/>
      <c r="L13" s="5"/>
      <c r="M13" s="5"/>
      <c r="N13" s="6"/>
      <c r="O13" s="6"/>
      <c r="P13" s="6"/>
      <c r="Q13" s="4"/>
    </row>
    <row r="14" spans="1:17" ht="13.8">
      <c r="A14" s="2"/>
      <c r="B14" s="2"/>
      <c r="C14" s="3"/>
      <c r="D14" s="3"/>
      <c r="E14" s="4"/>
      <c r="F14" s="4"/>
      <c r="G14" s="4"/>
      <c r="H14" s="4"/>
      <c r="I14" s="4"/>
      <c r="J14" s="4"/>
      <c r="K14" s="2"/>
      <c r="L14" s="5"/>
      <c r="M14" s="5"/>
      <c r="N14" s="6"/>
      <c r="O14" s="6"/>
      <c r="P14" s="6"/>
      <c r="Q14" s="4"/>
    </row>
    <row r="15" spans="1:17" ht="13.8">
      <c r="A15" s="2"/>
      <c r="B15" s="2"/>
      <c r="C15" s="3"/>
      <c r="D15" s="3"/>
      <c r="E15" s="4"/>
      <c r="F15" s="4"/>
      <c r="G15" s="4"/>
      <c r="H15" s="4"/>
      <c r="I15" s="4"/>
      <c r="J15" s="4"/>
      <c r="K15" s="2"/>
      <c r="L15" s="5"/>
      <c r="M15" s="5"/>
      <c r="N15" s="6"/>
      <c r="O15" s="6"/>
      <c r="P15" s="6"/>
      <c r="Q15" s="4"/>
    </row>
    <row r="16" spans="1:17" ht="13.8">
      <c r="A16" s="2"/>
      <c r="B16" s="2"/>
      <c r="C16" s="3"/>
      <c r="D16" s="3"/>
      <c r="E16" s="4"/>
      <c r="F16" s="4"/>
      <c r="G16" s="4"/>
      <c r="H16" s="4"/>
      <c r="I16" s="4"/>
      <c r="J16" s="4"/>
      <c r="K16" s="2"/>
      <c r="L16" s="5"/>
      <c r="M16" s="5"/>
      <c r="N16" s="6"/>
      <c r="O16" s="6"/>
      <c r="P16" s="6"/>
      <c r="Q16" s="4"/>
    </row>
    <row r="17" spans="1:17" ht="13.8">
      <c r="A17" s="2"/>
      <c r="B17" s="2"/>
      <c r="C17" s="3"/>
      <c r="D17" s="3"/>
      <c r="E17" s="4"/>
      <c r="F17" s="4"/>
      <c r="G17" s="4"/>
      <c r="H17" s="4"/>
      <c r="I17" s="4"/>
      <c r="J17" s="4"/>
      <c r="K17" s="2"/>
      <c r="L17" s="5"/>
      <c r="M17" s="5"/>
      <c r="N17" s="6"/>
      <c r="O17" s="6"/>
      <c r="P17" s="6"/>
      <c r="Q17" s="4"/>
    </row>
    <row r="18" spans="1:17" ht="13.8">
      <c r="A18" s="2"/>
      <c r="B18" s="2"/>
      <c r="C18" s="3"/>
      <c r="D18" s="3"/>
      <c r="E18" s="4"/>
      <c r="F18" s="4"/>
      <c r="G18" s="4"/>
      <c r="H18" s="4"/>
      <c r="I18" s="4"/>
      <c r="J18" s="4"/>
      <c r="K18" s="2"/>
      <c r="L18" s="5"/>
      <c r="M18" s="5"/>
      <c r="N18" s="6"/>
      <c r="O18" s="6"/>
      <c r="P18" s="6"/>
      <c r="Q18" s="4"/>
    </row>
    <row r="19" spans="1:17" ht="13.8">
      <c r="A19" s="2"/>
      <c r="B19" s="2"/>
      <c r="C19" s="3"/>
      <c r="D19" s="3"/>
      <c r="E19" s="4"/>
      <c r="F19" s="4"/>
      <c r="G19" s="4"/>
      <c r="H19" s="4"/>
      <c r="I19" s="4"/>
      <c r="J19" s="4"/>
      <c r="K19" s="2"/>
      <c r="L19" s="5"/>
      <c r="M19" s="5"/>
      <c r="N19" s="6"/>
      <c r="O19" s="6"/>
      <c r="P19" s="6"/>
      <c r="Q19" s="4"/>
    </row>
    <row r="20" spans="1:17" ht="13.8">
      <c r="A20" s="2"/>
      <c r="B20" s="2"/>
      <c r="C20" s="3"/>
      <c r="D20" s="3"/>
      <c r="E20" s="4"/>
      <c r="F20" s="4"/>
      <c r="G20" s="4"/>
      <c r="H20" s="4"/>
      <c r="I20" s="4"/>
      <c r="J20" s="4"/>
      <c r="K20" s="2"/>
      <c r="L20" s="5"/>
      <c r="M20" s="5"/>
      <c r="N20" s="6"/>
      <c r="O20" s="6"/>
      <c r="P20" s="6"/>
      <c r="Q20" s="4"/>
    </row>
    <row r="21" spans="1:17" ht="13.8">
      <c r="A21" s="2"/>
      <c r="B21" s="2"/>
      <c r="C21" s="3"/>
      <c r="D21" s="3"/>
      <c r="E21" s="4"/>
      <c r="F21" s="4"/>
      <c r="G21" s="4"/>
      <c r="H21" s="4"/>
      <c r="I21" s="4"/>
      <c r="J21" s="4"/>
      <c r="K21" s="2"/>
      <c r="L21" s="5"/>
      <c r="M21" s="5"/>
      <c r="N21" s="6"/>
      <c r="O21" s="6"/>
      <c r="P21" s="6"/>
      <c r="Q21" s="4"/>
    </row>
    <row r="22" spans="1:17" ht="13.8">
      <c r="A22" s="2"/>
      <c r="B22" s="2"/>
      <c r="C22" s="3"/>
      <c r="D22" s="3"/>
      <c r="E22" s="4"/>
      <c r="F22" s="4"/>
      <c r="G22" s="4"/>
      <c r="H22" s="4"/>
      <c r="I22" s="4"/>
      <c r="J22" s="4"/>
      <c r="K22" s="2"/>
      <c r="L22" s="5"/>
      <c r="M22" s="5"/>
      <c r="N22" s="6"/>
      <c r="O22" s="6"/>
      <c r="P22" s="6"/>
      <c r="Q22" s="4"/>
    </row>
    <row r="23" spans="1:17" ht="13.8">
      <c r="A23" s="2"/>
      <c r="B23" s="2"/>
      <c r="C23" s="3"/>
      <c r="D23" s="3"/>
      <c r="E23" s="4"/>
      <c r="F23" s="4"/>
      <c r="G23" s="4"/>
      <c r="H23" s="4"/>
      <c r="I23" s="4"/>
      <c r="J23" s="4"/>
      <c r="K23" s="2"/>
      <c r="L23" s="5"/>
      <c r="M23" s="5"/>
      <c r="N23" s="6"/>
      <c r="O23" s="6"/>
      <c r="P23" s="6"/>
      <c r="Q23" s="4"/>
    </row>
    <row r="24" spans="1:17" ht="13.8">
      <c r="A24" s="2"/>
      <c r="B24" s="2"/>
      <c r="C24" s="3"/>
      <c r="D24" s="3"/>
      <c r="E24" s="4"/>
      <c r="F24" s="4"/>
      <c r="G24" s="4"/>
      <c r="H24" s="4"/>
      <c r="I24" s="4"/>
      <c r="J24" s="4"/>
      <c r="K24" s="2"/>
      <c r="L24" s="5"/>
      <c r="M24" s="5"/>
      <c r="N24" s="6"/>
      <c r="O24" s="6"/>
      <c r="P24" s="6"/>
      <c r="Q24" s="4"/>
    </row>
    <row r="25" spans="1:17" ht="13.8">
      <c r="A25" s="2"/>
      <c r="B25" s="2"/>
      <c r="C25" s="3"/>
      <c r="D25" s="3"/>
      <c r="E25" s="4"/>
      <c r="F25" s="4"/>
      <c r="G25" s="4"/>
      <c r="H25" s="4"/>
      <c r="I25" s="4"/>
      <c r="J25" s="4"/>
      <c r="K25" s="2"/>
      <c r="L25" s="5"/>
      <c r="M25" s="5"/>
      <c r="N25" s="6"/>
      <c r="O25" s="6"/>
      <c r="P25" s="6"/>
      <c r="Q25" s="4"/>
    </row>
    <row r="26" spans="1:17" ht="13.8">
      <c r="A26" s="2"/>
      <c r="B26" s="2"/>
      <c r="C26" s="3"/>
      <c r="D26" s="3"/>
      <c r="E26" s="4"/>
      <c r="F26" s="4"/>
      <c r="G26" s="4"/>
      <c r="H26" s="4"/>
      <c r="I26" s="4"/>
      <c r="J26" s="4"/>
      <c r="K26" s="2"/>
      <c r="L26" s="5"/>
      <c r="M26" s="5"/>
      <c r="N26" s="6"/>
      <c r="O26" s="6"/>
      <c r="P26" s="6"/>
      <c r="Q26" s="4"/>
    </row>
    <row r="27" spans="1:17" ht="13.8">
      <c r="A27" s="2"/>
      <c r="B27" s="2"/>
      <c r="C27" s="3"/>
      <c r="D27" s="3"/>
      <c r="E27" s="4"/>
      <c r="F27" s="4"/>
      <c r="G27" s="4"/>
      <c r="H27" s="4"/>
      <c r="I27" s="4"/>
      <c r="J27" s="4"/>
      <c r="K27" s="2"/>
      <c r="L27" s="5"/>
      <c r="M27" s="5"/>
      <c r="N27" s="6"/>
      <c r="O27" s="6"/>
      <c r="P27" s="6"/>
      <c r="Q27" s="4"/>
    </row>
    <row r="28" spans="1:17" ht="13.8">
      <c r="A28" s="2"/>
      <c r="B28" s="2"/>
      <c r="C28" s="3"/>
      <c r="D28" s="3"/>
      <c r="E28" s="4"/>
      <c r="F28" s="4"/>
      <c r="G28" s="4"/>
      <c r="H28" s="4"/>
      <c r="I28" s="4"/>
      <c r="J28" s="4"/>
      <c r="K28" s="2"/>
      <c r="L28" s="5"/>
      <c r="M28" s="5"/>
      <c r="N28" s="6"/>
      <c r="O28" s="6"/>
      <c r="P28" s="6"/>
      <c r="Q28" s="4"/>
    </row>
    <row r="29" spans="1:17" ht="13.8">
      <c r="A29" s="2"/>
      <c r="B29" s="2"/>
      <c r="C29" s="3"/>
      <c r="D29" s="3"/>
      <c r="E29" s="4"/>
      <c r="F29" s="4"/>
      <c r="G29" s="4"/>
      <c r="H29" s="4"/>
      <c r="I29" s="4"/>
      <c r="J29" s="4"/>
      <c r="K29" s="2"/>
      <c r="L29" s="5"/>
      <c r="M29" s="5"/>
      <c r="N29" s="6"/>
      <c r="O29" s="6"/>
      <c r="P29" s="6"/>
      <c r="Q29" s="4"/>
    </row>
    <row r="30" spans="1:17" ht="13.8">
      <c r="A30" s="2"/>
      <c r="B30" s="2"/>
      <c r="C30" s="3"/>
      <c r="D30" s="3"/>
      <c r="E30" s="4"/>
      <c r="F30" s="4"/>
      <c r="G30" s="4"/>
      <c r="H30" s="4"/>
      <c r="I30" s="4"/>
      <c r="J30" s="4"/>
      <c r="K30" s="2"/>
      <c r="L30" s="5"/>
      <c r="M30" s="5"/>
      <c r="N30" s="6"/>
      <c r="O30" s="6"/>
      <c r="P30" s="6"/>
      <c r="Q30" s="4"/>
    </row>
    <row r="31" spans="1:17" ht="13.8">
      <c r="A31" s="2"/>
      <c r="B31" s="2"/>
      <c r="C31" s="3"/>
      <c r="D31" s="3"/>
      <c r="E31" s="4"/>
      <c r="F31" s="4"/>
      <c r="G31" s="4"/>
      <c r="H31" s="4"/>
      <c r="I31" s="4"/>
      <c r="J31" s="4"/>
      <c r="K31" s="2"/>
      <c r="L31" s="5"/>
      <c r="M31" s="5"/>
      <c r="N31" s="6"/>
      <c r="O31" s="6"/>
      <c r="P31" s="6"/>
      <c r="Q31" s="4"/>
    </row>
    <row r="32" spans="1:17" ht="13.8">
      <c r="A32" s="2"/>
      <c r="B32" s="2"/>
      <c r="C32" s="3"/>
      <c r="D32" s="3"/>
      <c r="E32" s="4"/>
      <c r="F32" s="4"/>
      <c r="G32" s="4"/>
      <c r="H32" s="4"/>
      <c r="I32" s="4"/>
      <c r="J32" s="4"/>
      <c r="K32" s="2"/>
      <c r="L32" s="5"/>
      <c r="M32" s="5"/>
      <c r="N32" s="6"/>
      <c r="O32" s="6"/>
      <c r="P32" s="6"/>
      <c r="Q32" s="4"/>
    </row>
    <row r="33" spans="1:17" ht="13.8">
      <c r="A33" s="2"/>
      <c r="B33" s="2"/>
      <c r="C33" s="3"/>
      <c r="D33" s="3"/>
      <c r="E33" s="4"/>
      <c r="F33" s="4"/>
      <c r="G33" s="4"/>
      <c r="H33" s="4"/>
      <c r="I33" s="4"/>
      <c r="J33" s="4"/>
      <c r="K33" s="2"/>
      <c r="L33" s="5"/>
      <c r="M33" s="5"/>
      <c r="N33" s="6"/>
      <c r="O33" s="6"/>
      <c r="P33" s="6"/>
      <c r="Q33" s="4"/>
    </row>
    <row r="34" spans="1:17" ht="13.8">
      <c r="A34" s="2"/>
      <c r="B34" s="2"/>
      <c r="C34" s="3"/>
      <c r="D34" s="3"/>
      <c r="E34" s="4"/>
      <c r="F34" s="4"/>
      <c r="G34" s="4"/>
      <c r="H34" s="4"/>
      <c r="I34" s="4"/>
      <c r="J34" s="4"/>
      <c r="K34" s="2"/>
      <c r="L34" s="5"/>
      <c r="M34" s="5"/>
      <c r="N34" s="6"/>
      <c r="O34" s="6"/>
      <c r="P34" s="6"/>
      <c r="Q34" s="4"/>
    </row>
    <row r="35" spans="1:17" ht="13.8">
      <c r="A35" s="2"/>
      <c r="B35" s="2"/>
      <c r="C35" s="3"/>
      <c r="D35" s="3"/>
      <c r="E35" s="4"/>
      <c r="F35" s="4"/>
      <c r="G35" s="4"/>
      <c r="H35" s="4"/>
      <c r="I35" s="4"/>
      <c r="J35" s="4"/>
      <c r="K35" s="2"/>
      <c r="L35" s="5"/>
      <c r="M35" s="5"/>
      <c r="N35" s="6"/>
      <c r="O35" s="6"/>
      <c r="P35" s="6"/>
      <c r="Q35" s="4"/>
    </row>
    <row r="36" spans="1:17" ht="13.8">
      <c r="A36" s="2"/>
      <c r="B36" s="2"/>
      <c r="C36" s="3"/>
      <c r="D36" s="3"/>
      <c r="E36" s="4"/>
      <c r="F36" s="4"/>
      <c r="G36" s="4"/>
      <c r="H36" s="4"/>
      <c r="I36" s="4"/>
      <c r="J36" s="4"/>
      <c r="K36" s="2"/>
      <c r="L36" s="5"/>
      <c r="M36" s="5"/>
      <c r="N36" s="6"/>
      <c r="O36" s="6"/>
      <c r="P36" s="6"/>
      <c r="Q36" s="4"/>
    </row>
    <row r="37" spans="1:17" ht="13.8">
      <c r="A37" s="2"/>
      <c r="B37" s="2"/>
      <c r="C37" s="3"/>
      <c r="D37" s="3"/>
      <c r="E37" s="4"/>
      <c r="F37" s="4"/>
      <c r="G37" s="4"/>
      <c r="H37" s="4"/>
      <c r="I37" s="4"/>
      <c r="J37" s="4"/>
      <c r="K37" s="2"/>
      <c r="L37" s="5"/>
      <c r="M37" s="5"/>
      <c r="N37" s="6"/>
      <c r="O37" s="6"/>
      <c r="P37" s="6"/>
      <c r="Q37" s="4"/>
    </row>
    <row r="38" spans="1:17" ht="13.8">
      <c r="A38" s="2"/>
      <c r="B38" s="2"/>
      <c r="C38" s="3"/>
      <c r="D38" s="3"/>
      <c r="E38" s="4"/>
      <c r="F38" s="4"/>
      <c r="G38" s="4"/>
      <c r="H38" s="4"/>
      <c r="I38" s="4"/>
      <c r="J38" s="4"/>
      <c r="K38" s="2"/>
      <c r="L38" s="5"/>
      <c r="M38" s="5"/>
      <c r="N38" s="6"/>
      <c r="O38" s="6"/>
      <c r="P38" s="6"/>
      <c r="Q38" s="4"/>
    </row>
    <row r="39" spans="1:17" ht="13.8">
      <c r="A39" s="2"/>
      <c r="B39" s="2"/>
      <c r="C39" s="3"/>
      <c r="D39" s="3"/>
      <c r="E39" s="4"/>
      <c r="F39" s="4"/>
      <c r="G39" s="4"/>
      <c r="H39" s="4"/>
      <c r="I39" s="4"/>
      <c r="J39" s="4"/>
      <c r="K39" s="2"/>
      <c r="L39" s="5"/>
      <c r="M39" s="5"/>
      <c r="N39" s="6"/>
      <c r="O39" s="6"/>
      <c r="P39" s="6"/>
      <c r="Q39" s="4"/>
    </row>
    <row r="40" spans="1:17" ht="13.8">
      <c r="A40" s="2"/>
      <c r="B40" s="2"/>
      <c r="C40" s="3"/>
      <c r="D40" s="3"/>
      <c r="E40" s="4"/>
      <c r="F40" s="4"/>
      <c r="G40" s="4"/>
      <c r="H40" s="4"/>
      <c r="I40" s="4"/>
      <c r="J40" s="4"/>
      <c r="K40" s="2"/>
      <c r="L40" s="5"/>
      <c r="M40" s="5"/>
      <c r="N40" s="6"/>
      <c r="O40" s="6"/>
      <c r="P40" s="6"/>
      <c r="Q40" s="4"/>
    </row>
    <row r="41" spans="1:17" ht="13.8">
      <c r="A41" s="2"/>
      <c r="B41" s="2"/>
      <c r="C41" s="3"/>
      <c r="D41" s="3"/>
      <c r="E41" s="4"/>
      <c r="F41" s="4"/>
      <c r="G41" s="4"/>
      <c r="H41" s="4"/>
      <c r="I41" s="4"/>
      <c r="J41" s="4"/>
      <c r="K41" s="2"/>
      <c r="L41" s="5"/>
      <c r="M41" s="5"/>
      <c r="N41" s="6"/>
      <c r="O41" s="6"/>
      <c r="P41" s="6"/>
      <c r="Q41" s="4"/>
    </row>
    <row r="42" spans="1:17" ht="13.8">
      <c r="A42" s="2"/>
      <c r="B42" s="2"/>
      <c r="C42" s="3"/>
      <c r="D42" s="3"/>
      <c r="E42" s="4"/>
      <c r="F42" s="4"/>
      <c r="G42" s="4"/>
      <c r="H42" s="4"/>
      <c r="I42" s="4"/>
      <c r="J42" s="4"/>
      <c r="K42" s="2"/>
      <c r="L42" s="5"/>
      <c r="M42" s="5"/>
      <c r="N42" s="6"/>
      <c r="O42" s="6"/>
      <c r="P42" s="6"/>
      <c r="Q42" s="4"/>
    </row>
    <row r="43" spans="1:17" ht="13.8">
      <c r="A43" s="2"/>
      <c r="B43" s="2"/>
      <c r="C43" s="3"/>
      <c r="D43" s="3"/>
      <c r="E43" s="4"/>
      <c r="F43" s="4"/>
      <c r="G43" s="4"/>
      <c r="H43" s="4"/>
      <c r="I43" s="4"/>
      <c r="J43" s="4"/>
      <c r="K43" s="2"/>
      <c r="L43" s="5"/>
      <c r="M43" s="5"/>
      <c r="N43" s="6"/>
      <c r="O43" s="6"/>
      <c r="P43" s="6"/>
      <c r="Q43" s="4"/>
    </row>
    <row r="44" spans="1:17" ht="13.8">
      <c r="A44" s="2"/>
      <c r="B44" s="2"/>
      <c r="C44" s="3"/>
      <c r="D44" s="3"/>
      <c r="E44" s="4"/>
      <c r="F44" s="4"/>
      <c r="G44" s="4"/>
      <c r="H44" s="4"/>
      <c r="I44" s="4"/>
      <c r="J44" s="4"/>
      <c r="K44" s="2"/>
      <c r="L44" s="5"/>
      <c r="M44" s="5"/>
      <c r="N44" s="6"/>
      <c r="O44" s="6"/>
      <c r="P44" s="6"/>
      <c r="Q44" s="4"/>
    </row>
    <row r="45" spans="1:17" ht="13.8">
      <c r="A45" s="2"/>
      <c r="B45" s="2"/>
      <c r="C45" s="3"/>
      <c r="D45" s="3"/>
      <c r="E45" s="4"/>
      <c r="F45" s="4"/>
      <c r="G45" s="4"/>
      <c r="H45" s="4"/>
      <c r="I45" s="4"/>
      <c r="J45" s="4"/>
      <c r="K45" s="2"/>
      <c r="L45" s="5"/>
      <c r="M45" s="5"/>
      <c r="N45" s="6"/>
      <c r="O45" s="6"/>
      <c r="P45" s="6"/>
      <c r="Q45" s="4"/>
    </row>
    <row r="46" spans="1:17" ht="13.8">
      <c r="A46" s="2"/>
      <c r="B46" s="2"/>
      <c r="C46" s="3"/>
      <c r="D46" s="3"/>
      <c r="E46" s="4"/>
      <c r="F46" s="4"/>
      <c r="G46" s="4"/>
      <c r="H46" s="4"/>
      <c r="I46" s="4"/>
      <c r="J46" s="4"/>
      <c r="K46" s="2"/>
      <c r="L46" s="5"/>
      <c r="M46" s="5"/>
      <c r="N46" s="6"/>
      <c r="O46" s="6"/>
      <c r="P46" s="6"/>
      <c r="Q46" s="4"/>
    </row>
    <row r="47" spans="1:17" ht="13.8">
      <c r="A47" s="2"/>
      <c r="B47" s="2"/>
      <c r="C47" s="3"/>
      <c r="D47" s="3"/>
      <c r="E47" s="4"/>
      <c r="F47" s="4"/>
      <c r="G47" s="4"/>
      <c r="H47" s="4"/>
      <c r="I47" s="4"/>
      <c r="J47" s="4"/>
      <c r="K47" s="2"/>
      <c r="L47" s="5"/>
      <c r="M47" s="5"/>
      <c r="N47" s="6"/>
      <c r="O47" s="6"/>
      <c r="P47" s="6"/>
      <c r="Q47" s="4"/>
    </row>
    <row r="48" spans="1:17" ht="13.8">
      <c r="A48" s="2"/>
      <c r="B48" s="2"/>
      <c r="C48" s="3"/>
      <c r="D48" s="3"/>
      <c r="E48" s="4"/>
      <c r="F48" s="4"/>
      <c r="G48" s="4"/>
      <c r="H48" s="4"/>
      <c r="I48" s="4"/>
      <c r="J48" s="4"/>
      <c r="K48" s="2"/>
      <c r="L48" s="5"/>
      <c r="M48" s="5"/>
      <c r="N48" s="6"/>
      <c r="O48" s="6"/>
      <c r="P48" s="6"/>
      <c r="Q48" s="4"/>
    </row>
    <row r="49" spans="1:17" ht="13.8">
      <c r="A49" s="2"/>
      <c r="B49" s="2"/>
      <c r="C49" s="3"/>
      <c r="D49" s="3"/>
      <c r="E49" s="4"/>
      <c r="F49" s="4"/>
      <c r="G49" s="4"/>
      <c r="H49" s="4"/>
      <c r="I49" s="4"/>
      <c r="J49" s="4"/>
      <c r="K49" s="2"/>
      <c r="L49" s="5"/>
      <c r="M49" s="5"/>
      <c r="N49" s="6"/>
      <c r="O49" s="6"/>
      <c r="P49" s="6"/>
      <c r="Q49" s="4"/>
    </row>
    <row r="50" spans="1:17" ht="13.8">
      <c r="A50" s="2"/>
      <c r="B50" s="2"/>
      <c r="C50" s="3"/>
      <c r="D50" s="3"/>
      <c r="E50" s="4"/>
      <c r="F50" s="4"/>
      <c r="G50" s="4"/>
      <c r="H50" s="4"/>
      <c r="I50" s="4"/>
      <c r="J50" s="4"/>
      <c r="K50" s="2"/>
      <c r="L50" s="5"/>
      <c r="M50" s="5"/>
      <c r="N50" s="6"/>
      <c r="O50" s="6"/>
      <c r="P50" s="6"/>
      <c r="Q50" s="4"/>
    </row>
    <row r="51" spans="1:17" ht="13.8">
      <c r="A51" s="2"/>
      <c r="B51" s="2"/>
      <c r="C51" s="3"/>
      <c r="D51" s="3"/>
      <c r="E51" s="4"/>
      <c r="F51" s="4"/>
      <c r="G51" s="4"/>
      <c r="H51" s="4"/>
      <c r="I51" s="4"/>
      <c r="J51" s="4"/>
      <c r="K51" s="2"/>
      <c r="L51" s="5"/>
      <c r="M51" s="5"/>
      <c r="N51" s="6"/>
      <c r="O51" s="6"/>
      <c r="P51" s="6"/>
      <c r="Q51" s="4"/>
    </row>
    <row r="52" spans="1:17" ht="13.8">
      <c r="A52" s="2"/>
      <c r="B52" s="2"/>
      <c r="C52" s="3"/>
      <c r="D52" s="3"/>
      <c r="E52" s="4"/>
      <c r="F52" s="4"/>
      <c r="G52" s="4"/>
      <c r="H52" s="4"/>
      <c r="I52" s="4"/>
      <c r="J52" s="4"/>
      <c r="K52" s="2"/>
      <c r="L52" s="5"/>
      <c r="M52" s="5"/>
      <c r="N52" s="6"/>
      <c r="O52" s="6"/>
      <c r="P52" s="6"/>
      <c r="Q52" s="4"/>
    </row>
    <row r="53" spans="1:17" ht="13.8">
      <c r="A53" s="2"/>
      <c r="B53" s="2"/>
      <c r="C53" s="3"/>
      <c r="D53" s="3"/>
      <c r="E53" s="4"/>
      <c r="F53" s="4"/>
      <c r="G53" s="4"/>
      <c r="H53" s="4"/>
      <c r="I53" s="4"/>
      <c r="J53" s="4"/>
      <c r="K53" s="2"/>
      <c r="L53" s="5"/>
      <c r="M53" s="5"/>
      <c r="N53" s="6"/>
      <c r="O53" s="6"/>
      <c r="P53" s="6"/>
      <c r="Q53" s="4"/>
    </row>
    <row r="54" spans="1:17" ht="13.8">
      <c r="A54" s="2"/>
      <c r="B54" s="2"/>
      <c r="C54" s="3"/>
      <c r="D54" s="3"/>
      <c r="E54" s="4"/>
      <c r="F54" s="4"/>
      <c r="G54" s="4"/>
      <c r="H54" s="4"/>
      <c r="I54" s="4"/>
      <c r="J54" s="4"/>
      <c r="K54" s="2"/>
      <c r="L54" s="5"/>
      <c r="M54" s="5"/>
      <c r="N54" s="6"/>
      <c r="O54" s="6"/>
      <c r="P54" s="6"/>
      <c r="Q54" s="4"/>
    </row>
    <row r="55" spans="1:17" ht="13.8">
      <c r="A55" s="2"/>
      <c r="B55" s="2"/>
      <c r="C55" s="3"/>
      <c r="D55" s="3"/>
      <c r="E55" s="4"/>
      <c r="F55" s="4"/>
      <c r="G55" s="4"/>
      <c r="H55" s="4"/>
      <c r="I55" s="4"/>
      <c r="J55" s="4"/>
      <c r="K55" s="2"/>
      <c r="L55" s="5"/>
      <c r="M55" s="5"/>
      <c r="N55" s="6"/>
      <c r="O55" s="6"/>
      <c r="P55" s="6"/>
      <c r="Q55" s="4"/>
    </row>
    <row r="56" spans="1:17" ht="13.8">
      <c r="A56" s="2"/>
      <c r="B56" s="2"/>
      <c r="C56" s="3"/>
      <c r="D56" s="3"/>
      <c r="E56" s="4"/>
      <c r="F56" s="4"/>
      <c r="G56" s="4"/>
      <c r="H56" s="4"/>
      <c r="I56" s="4"/>
      <c r="J56" s="4"/>
      <c r="K56" s="2"/>
      <c r="L56" s="5"/>
      <c r="M56" s="5"/>
      <c r="N56" s="6"/>
      <c r="O56" s="6"/>
      <c r="P56" s="6"/>
      <c r="Q56" s="4"/>
    </row>
    <row r="57" spans="1:17" ht="13.8">
      <c r="A57" s="2"/>
      <c r="B57" s="2"/>
      <c r="C57" s="3"/>
      <c r="D57" s="3"/>
      <c r="E57" s="4"/>
      <c r="F57" s="4"/>
      <c r="G57" s="4"/>
      <c r="H57" s="4"/>
      <c r="I57" s="4"/>
      <c r="J57" s="4"/>
      <c r="K57" s="2"/>
      <c r="L57" s="5"/>
      <c r="M57" s="5"/>
      <c r="N57" s="6"/>
      <c r="O57" s="6"/>
      <c r="P57" s="6"/>
      <c r="Q57" s="4"/>
    </row>
    <row r="58" spans="1:17" ht="13.8">
      <c r="A58" s="2"/>
      <c r="B58" s="2"/>
      <c r="C58" s="3"/>
      <c r="D58" s="3"/>
      <c r="E58" s="4"/>
      <c r="F58" s="4"/>
      <c r="G58" s="4"/>
      <c r="H58" s="4"/>
      <c r="I58" s="4"/>
      <c r="J58" s="4"/>
      <c r="K58" s="2"/>
      <c r="L58" s="5"/>
      <c r="M58" s="5"/>
      <c r="N58" s="6"/>
      <c r="O58" s="6"/>
      <c r="P58" s="6"/>
      <c r="Q58" s="4"/>
    </row>
    <row r="59" spans="1:17" ht="13.8">
      <c r="A59" s="2"/>
      <c r="B59" s="2"/>
      <c r="C59" s="3"/>
      <c r="D59" s="3"/>
      <c r="E59" s="4"/>
      <c r="F59" s="4"/>
      <c r="G59" s="4"/>
      <c r="H59" s="4"/>
      <c r="I59" s="4"/>
      <c r="J59" s="4"/>
      <c r="K59" s="2"/>
      <c r="L59" s="5"/>
      <c r="M59" s="5"/>
      <c r="N59" s="6"/>
      <c r="O59" s="6"/>
      <c r="P59" s="6"/>
      <c r="Q59" s="4"/>
    </row>
    <row r="60" spans="1:17" ht="13.8">
      <c r="A60" s="2"/>
      <c r="B60" s="2"/>
      <c r="C60" s="3"/>
      <c r="D60" s="3"/>
      <c r="E60" s="4"/>
      <c r="F60" s="4"/>
      <c r="G60" s="4"/>
      <c r="H60" s="4"/>
      <c r="I60" s="4"/>
      <c r="J60" s="4"/>
      <c r="K60" s="2"/>
      <c r="L60" s="5"/>
      <c r="M60" s="5"/>
      <c r="N60" s="6"/>
      <c r="O60" s="6"/>
      <c r="P60" s="6"/>
      <c r="Q60" s="4"/>
    </row>
    <row r="61" spans="1:17" ht="13.8">
      <c r="A61" s="2"/>
      <c r="B61" s="2"/>
      <c r="C61" s="3"/>
      <c r="D61" s="3"/>
      <c r="E61" s="4"/>
      <c r="F61" s="4"/>
      <c r="G61" s="4"/>
      <c r="H61" s="4"/>
      <c r="I61" s="4"/>
      <c r="J61" s="4"/>
      <c r="K61" s="2"/>
      <c r="L61" s="5"/>
      <c r="M61" s="5"/>
      <c r="N61" s="6"/>
      <c r="O61" s="6"/>
      <c r="P61" s="6"/>
      <c r="Q61" s="4"/>
    </row>
    <row r="62" spans="1:17" ht="13.8">
      <c r="A62" s="2"/>
      <c r="B62" s="2"/>
      <c r="C62" s="3"/>
      <c r="D62" s="3"/>
      <c r="E62" s="4"/>
      <c r="F62" s="4"/>
      <c r="G62" s="4"/>
      <c r="H62" s="4"/>
      <c r="I62" s="4"/>
      <c r="J62" s="4"/>
      <c r="K62" s="2"/>
      <c r="L62" s="5"/>
      <c r="M62" s="5"/>
      <c r="N62" s="6"/>
      <c r="O62" s="6"/>
      <c r="P62" s="6"/>
      <c r="Q62" s="4"/>
    </row>
    <row r="63" spans="1:17" ht="13.8">
      <c r="A63" s="2"/>
      <c r="B63" s="2"/>
      <c r="C63" s="3"/>
      <c r="D63" s="3"/>
      <c r="E63" s="4"/>
      <c r="F63" s="4"/>
      <c r="G63" s="4"/>
      <c r="H63" s="4"/>
      <c r="I63" s="4"/>
      <c r="J63" s="4"/>
      <c r="K63" s="2"/>
      <c r="L63" s="5"/>
      <c r="M63" s="5"/>
      <c r="N63" s="6"/>
      <c r="O63" s="6"/>
      <c r="P63" s="6"/>
      <c r="Q63" s="4"/>
    </row>
    <row r="64" spans="1:17" ht="13.8">
      <c r="A64" s="2"/>
      <c r="B64" s="2"/>
      <c r="C64" s="3"/>
      <c r="D64" s="3"/>
      <c r="E64" s="4"/>
      <c r="F64" s="4"/>
      <c r="G64" s="4"/>
      <c r="H64" s="4"/>
      <c r="I64" s="4"/>
      <c r="J64" s="4"/>
      <c r="K64" s="2"/>
      <c r="L64" s="5"/>
      <c r="M64" s="5"/>
      <c r="N64" s="6"/>
      <c r="O64" s="6"/>
      <c r="P64" s="6"/>
      <c r="Q64" s="4"/>
    </row>
    <row r="65" spans="1:17" ht="13.8">
      <c r="A65" s="2"/>
      <c r="B65" s="2"/>
      <c r="C65" s="3"/>
      <c r="D65" s="3"/>
      <c r="E65" s="4"/>
      <c r="F65" s="4"/>
      <c r="G65" s="4"/>
      <c r="H65" s="4"/>
      <c r="I65" s="4"/>
      <c r="J65" s="4"/>
      <c r="K65" s="2"/>
      <c r="L65" s="5"/>
      <c r="M65" s="5"/>
      <c r="N65" s="6"/>
      <c r="O65" s="6"/>
      <c r="P65" s="6"/>
      <c r="Q65" s="4"/>
    </row>
    <row r="66" spans="1:17" ht="13.8">
      <c r="A66" s="2"/>
      <c r="B66" s="2"/>
      <c r="C66" s="3"/>
      <c r="D66" s="3"/>
      <c r="E66" s="4"/>
      <c r="F66" s="4"/>
      <c r="G66" s="4"/>
      <c r="H66" s="4"/>
      <c r="I66" s="4"/>
      <c r="J66" s="4"/>
      <c r="K66" s="2"/>
      <c r="L66" s="5"/>
      <c r="M66" s="5"/>
      <c r="N66" s="6"/>
      <c r="O66" s="6"/>
      <c r="P66" s="6"/>
      <c r="Q66" s="4"/>
    </row>
    <row r="67" spans="1:17" ht="13.8">
      <c r="A67" s="2"/>
      <c r="B67" s="2"/>
      <c r="C67" s="3"/>
      <c r="D67" s="3"/>
      <c r="E67" s="4"/>
      <c r="F67" s="4"/>
      <c r="G67" s="4"/>
      <c r="H67" s="4"/>
      <c r="I67" s="4"/>
      <c r="J67" s="4"/>
      <c r="K67" s="2"/>
      <c r="L67" s="5"/>
      <c r="M67" s="5"/>
      <c r="N67" s="6"/>
      <c r="O67" s="6"/>
      <c r="P67" s="6"/>
      <c r="Q67" s="4"/>
    </row>
    <row r="68" spans="1:17" ht="13.8">
      <c r="A68" s="2"/>
      <c r="B68" s="2"/>
      <c r="C68" s="3"/>
      <c r="D68" s="3"/>
      <c r="E68" s="4"/>
      <c r="F68" s="4"/>
      <c r="G68" s="4"/>
      <c r="H68" s="4"/>
      <c r="I68" s="4"/>
      <c r="J68" s="4"/>
      <c r="K68" s="2"/>
      <c r="L68" s="5"/>
      <c r="M68" s="5"/>
      <c r="N68" s="6"/>
      <c r="O68" s="6"/>
      <c r="P68" s="6"/>
      <c r="Q68" s="4"/>
    </row>
    <row r="69" spans="1:17" ht="13.8">
      <c r="A69" s="2"/>
      <c r="B69" s="2"/>
      <c r="C69" s="3"/>
      <c r="D69" s="3"/>
      <c r="E69" s="4"/>
      <c r="F69" s="4"/>
      <c r="G69" s="4"/>
      <c r="H69" s="4"/>
      <c r="I69" s="4"/>
      <c r="J69" s="4"/>
      <c r="K69" s="2"/>
      <c r="L69" s="5"/>
      <c r="M69" s="5"/>
      <c r="N69" s="6"/>
      <c r="O69" s="6"/>
      <c r="P69" s="6"/>
      <c r="Q69" s="4"/>
    </row>
    <row r="70" spans="1:17" ht="13.8">
      <c r="A70" s="2"/>
      <c r="B70" s="2"/>
      <c r="C70" s="3"/>
      <c r="D70" s="3"/>
      <c r="E70" s="4"/>
      <c r="F70" s="4"/>
      <c r="G70" s="4"/>
      <c r="H70" s="4"/>
      <c r="I70" s="4"/>
      <c r="J70" s="4"/>
      <c r="K70" s="2"/>
      <c r="L70" s="5"/>
      <c r="M70" s="5"/>
      <c r="N70" s="6"/>
      <c r="O70" s="6"/>
      <c r="P70" s="6"/>
      <c r="Q70" s="4"/>
    </row>
    <row r="71" spans="1:17" ht="13.8">
      <c r="A71" s="2"/>
      <c r="B71" s="2"/>
      <c r="C71" s="3"/>
      <c r="D71" s="3"/>
      <c r="E71" s="4"/>
      <c r="F71" s="4"/>
      <c r="G71" s="4"/>
      <c r="H71" s="4"/>
      <c r="I71" s="4"/>
      <c r="J71" s="4"/>
      <c r="K71" s="2"/>
      <c r="L71" s="5"/>
      <c r="M71" s="5"/>
      <c r="N71" s="6"/>
      <c r="O71" s="6"/>
      <c r="P71" s="6"/>
      <c r="Q71" s="4"/>
    </row>
    <row r="72" spans="1:17" ht="13.8">
      <c r="A72" s="2"/>
      <c r="B72" s="2"/>
      <c r="C72" s="3"/>
      <c r="D72" s="3"/>
      <c r="E72" s="4"/>
      <c r="F72" s="4"/>
      <c r="G72" s="4"/>
      <c r="H72" s="4"/>
      <c r="I72" s="4"/>
      <c r="J72" s="4"/>
      <c r="K72" s="2"/>
      <c r="L72" s="5"/>
      <c r="M72" s="5"/>
      <c r="N72" s="6"/>
      <c r="O72" s="6"/>
      <c r="P72" s="6"/>
      <c r="Q72" s="4"/>
    </row>
    <row r="73" spans="1:17" ht="13.8">
      <c r="A73" s="2"/>
      <c r="B73" s="2"/>
      <c r="C73" s="3"/>
      <c r="D73" s="3"/>
      <c r="E73" s="4"/>
      <c r="F73" s="4"/>
      <c r="G73" s="4"/>
      <c r="H73" s="4"/>
      <c r="I73" s="4"/>
      <c r="J73" s="4"/>
      <c r="K73" s="2"/>
      <c r="L73" s="5"/>
      <c r="M73" s="5"/>
      <c r="N73" s="6"/>
      <c r="O73" s="6"/>
      <c r="P73" s="6"/>
      <c r="Q73" s="4"/>
    </row>
    <row r="74" spans="1:17" ht="13.8">
      <c r="A74" s="2"/>
      <c r="B74" s="2"/>
      <c r="C74" s="3"/>
      <c r="D74" s="3"/>
      <c r="E74" s="4"/>
      <c r="F74" s="4"/>
      <c r="G74" s="4"/>
      <c r="H74" s="4"/>
      <c r="I74" s="4"/>
      <c r="J74" s="4"/>
      <c r="K74" s="2"/>
      <c r="L74" s="5"/>
      <c r="M74" s="5"/>
      <c r="N74" s="6"/>
      <c r="O74" s="6"/>
      <c r="P74" s="6"/>
      <c r="Q74" s="4"/>
    </row>
    <row r="75" spans="1:17" ht="13.8">
      <c r="A75" s="2"/>
      <c r="B75" s="2"/>
      <c r="C75" s="3"/>
      <c r="D75" s="3"/>
      <c r="E75" s="4"/>
      <c r="F75" s="4"/>
      <c r="G75" s="4"/>
      <c r="H75" s="4"/>
      <c r="I75" s="4"/>
      <c r="J75" s="4"/>
      <c r="K75" s="2"/>
      <c r="L75" s="5"/>
      <c r="M75" s="5"/>
      <c r="N75" s="6"/>
      <c r="O75" s="6"/>
      <c r="P75" s="6"/>
      <c r="Q75" s="4"/>
    </row>
    <row r="76" spans="1:17" ht="13.8">
      <c r="A76" s="2"/>
      <c r="B76" s="2"/>
      <c r="C76" s="3"/>
      <c r="D76" s="3"/>
      <c r="E76" s="4"/>
      <c r="F76" s="4"/>
      <c r="G76" s="4"/>
      <c r="H76" s="4"/>
      <c r="I76" s="4"/>
      <c r="J76" s="4"/>
      <c r="K76" s="2"/>
      <c r="L76" s="5"/>
      <c r="M76" s="5"/>
      <c r="N76" s="6"/>
      <c r="O76" s="6"/>
      <c r="P76" s="6"/>
      <c r="Q76" s="4"/>
    </row>
    <row r="77" spans="1:17" ht="13.8">
      <c r="A77" s="2"/>
      <c r="B77" s="2"/>
      <c r="C77" s="3"/>
      <c r="D77" s="3"/>
      <c r="E77" s="4"/>
      <c r="F77" s="4"/>
      <c r="G77" s="4"/>
      <c r="H77" s="4"/>
      <c r="I77" s="4"/>
      <c r="J77" s="4"/>
      <c r="K77" s="2"/>
      <c r="L77" s="5"/>
      <c r="M77" s="5"/>
      <c r="N77" s="6"/>
      <c r="O77" s="6"/>
      <c r="P77" s="6"/>
      <c r="Q77" s="4"/>
    </row>
    <row r="78" spans="1:17" ht="13.8">
      <c r="A78" s="2"/>
      <c r="B78" s="2"/>
      <c r="C78" s="3"/>
      <c r="D78" s="3"/>
      <c r="E78" s="4"/>
      <c r="F78" s="4"/>
      <c r="G78" s="4"/>
      <c r="H78" s="4"/>
      <c r="I78" s="4"/>
      <c r="J78" s="4"/>
      <c r="K78" s="2"/>
      <c r="L78" s="5"/>
      <c r="M78" s="5"/>
      <c r="N78" s="6"/>
      <c r="O78" s="6"/>
      <c r="P78" s="6"/>
      <c r="Q78" s="4"/>
    </row>
    <row r="79" spans="1:17" ht="13.8">
      <c r="A79" s="2"/>
      <c r="B79" s="2"/>
      <c r="C79" s="3"/>
      <c r="D79" s="3"/>
      <c r="E79" s="4"/>
      <c r="F79" s="4"/>
      <c r="G79" s="4"/>
      <c r="H79" s="4"/>
      <c r="I79" s="4"/>
      <c r="J79" s="4"/>
      <c r="K79" s="2"/>
      <c r="L79" s="5"/>
      <c r="M79" s="5"/>
      <c r="N79" s="6"/>
      <c r="O79" s="6"/>
      <c r="P79" s="6"/>
      <c r="Q79" s="4"/>
    </row>
    <row r="80" spans="1:17" ht="13.8">
      <c r="A80" s="2"/>
      <c r="B80" s="2"/>
      <c r="C80" s="3"/>
      <c r="D80" s="3"/>
      <c r="E80" s="4"/>
      <c r="F80" s="4"/>
      <c r="G80" s="4"/>
      <c r="H80" s="4"/>
      <c r="I80" s="4"/>
      <c r="J80" s="4"/>
      <c r="K80" s="2"/>
      <c r="L80" s="5"/>
      <c r="M80" s="5"/>
      <c r="N80" s="6"/>
      <c r="O80" s="6"/>
      <c r="P80" s="6"/>
      <c r="Q80" s="4"/>
    </row>
    <row r="81" spans="1:17" ht="13.8">
      <c r="A81" s="2"/>
      <c r="B81" s="2"/>
      <c r="C81" s="3"/>
      <c r="D81" s="3"/>
      <c r="E81" s="4"/>
      <c r="F81" s="4"/>
      <c r="G81" s="4"/>
      <c r="H81" s="4"/>
      <c r="I81" s="4"/>
      <c r="J81" s="4"/>
      <c r="K81" s="2"/>
      <c r="L81" s="5"/>
      <c r="M81" s="5"/>
      <c r="N81" s="6"/>
      <c r="O81" s="6"/>
      <c r="P81" s="6"/>
      <c r="Q81" s="4"/>
    </row>
    <row r="82" spans="1:17" ht="13.8">
      <c r="A82" s="2"/>
      <c r="B82" s="2"/>
      <c r="C82" s="3"/>
      <c r="D82" s="3"/>
      <c r="E82" s="4"/>
      <c r="F82" s="4"/>
      <c r="G82" s="4"/>
      <c r="H82" s="4"/>
      <c r="I82" s="4"/>
      <c r="J82" s="4"/>
      <c r="K82" s="2"/>
      <c r="L82" s="5"/>
      <c r="M82" s="5"/>
      <c r="N82" s="6"/>
      <c r="O82" s="6"/>
      <c r="P82" s="6"/>
      <c r="Q82" s="4"/>
    </row>
    <row r="83" spans="1:17" ht="13.8">
      <c r="A83" s="2"/>
      <c r="B83" s="2"/>
      <c r="C83" s="3"/>
      <c r="D83" s="3"/>
      <c r="E83" s="4"/>
      <c r="F83" s="4"/>
      <c r="G83" s="4"/>
      <c r="H83" s="4"/>
      <c r="I83" s="4"/>
      <c r="J83" s="4"/>
      <c r="K83" s="2"/>
      <c r="L83" s="5"/>
      <c r="M83" s="5"/>
      <c r="N83" s="6"/>
      <c r="O83" s="6"/>
      <c r="P83" s="6"/>
      <c r="Q83" s="4"/>
    </row>
    <row r="84" spans="1:17" ht="13.8">
      <c r="A84" s="2"/>
      <c r="B84" s="2"/>
      <c r="C84" s="3"/>
      <c r="D84" s="3"/>
      <c r="E84" s="4"/>
      <c r="F84" s="4"/>
      <c r="G84" s="4"/>
      <c r="H84" s="4"/>
      <c r="I84" s="4"/>
      <c r="J84" s="4"/>
      <c r="K84" s="2"/>
      <c r="L84" s="5"/>
      <c r="M84" s="5"/>
      <c r="N84" s="6"/>
      <c r="O84" s="6"/>
      <c r="P84" s="6"/>
      <c r="Q84" s="4"/>
    </row>
    <row r="85" spans="1:17" ht="13.8">
      <c r="A85" s="2"/>
      <c r="B85" s="2"/>
      <c r="C85" s="3"/>
      <c r="D85" s="3"/>
      <c r="E85" s="4"/>
      <c r="F85" s="4"/>
      <c r="G85" s="4"/>
      <c r="H85" s="4"/>
      <c r="I85" s="4"/>
      <c r="J85" s="4"/>
      <c r="K85" s="2"/>
      <c r="L85" s="5"/>
      <c r="M85" s="5"/>
      <c r="N85" s="6"/>
      <c r="O85" s="6"/>
      <c r="P85" s="6"/>
      <c r="Q85" s="4"/>
    </row>
    <row r="86" spans="1:17" ht="13.8">
      <c r="A86" s="2"/>
      <c r="B86" s="2"/>
      <c r="C86" s="3"/>
      <c r="D86" s="3"/>
      <c r="E86" s="4"/>
      <c r="F86" s="4"/>
      <c r="G86" s="4"/>
      <c r="H86" s="4"/>
      <c r="I86" s="4"/>
      <c r="J86" s="4"/>
      <c r="K86" s="2"/>
      <c r="L86" s="5"/>
      <c r="M86" s="5"/>
      <c r="N86" s="6"/>
      <c r="O86" s="6"/>
      <c r="P86" s="6"/>
      <c r="Q86" s="4"/>
    </row>
    <row r="87" spans="1:17" ht="13.8">
      <c r="A87" s="2"/>
      <c r="B87" s="2"/>
      <c r="C87" s="3"/>
      <c r="D87" s="3"/>
      <c r="E87" s="4"/>
      <c r="F87" s="4"/>
      <c r="G87" s="4"/>
      <c r="H87" s="4"/>
      <c r="I87" s="4"/>
      <c r="J87" s="4"/>
      <c r="K87" s="2"/>
      <c r="L87" s="5"/>
      <c r="M87" s="5"/>
      <c r="N87" s="6"/>
      <c r="O87" s="6"/>
      <c r="P87" s="6"/>
      <c r="Q87" s="4"/>
    </row>
    <row r="88" spans="1:17" ht="13.8">
      <c r="A88" s="2"/>
      <c r="B88" s="2"/>
      <c r="C88" s="3"/>
      <c r="D88" s="3"/>
      <c r="E88" s="4"/>
      <c r="F88" s="4"/>
      <c r="G88" s="4"/>
      <c r="H88" s="4"/>
      <c r="I88" s="4"/>
      <c r="J88" s="4"/>
      <c r="K88" s="2"/>
      <c r="L88" s="5"/>
      <c r="M88" s="5"/>
      <c r="N88" s="6"/>
      <c r="O88" s="6"/>
      <c r="P88" s="6"/>
      <c r="Q88" s="4"/>
    </row>
    <row r="89" spans="1:17" ht="13.8">
      <c r="A89" s="2"/>
      <c r="B89" s="2"/>
      <c r="C89" s="3"/>
      <c r="D89" s="3"/>
      <c r="E89" s="4"/>
      <c r="F89" s="4"/>
      <c r="G89" s="4"/>
      <c r="H89" s="4"/>
      <c r="I89" s="4"/>
      <c r="J89" s="4"/>
      <c r="K89" s="2"/>
      <c r="L89" s="5"/>
      <c r="M89" s="5"/>
      <c r="N89" s="6"/>
      <c r="O89" s="6"/>
      <c r="P89" s="6"/>
      <c r="Q89" s="4"/>
    </row>
    <row r="90" spans="1:17" ht="13.8">
      <c r="A90" s="2"/>
      <c r="B90" s="2"/>
      <c r="C90" s="3"/>
      <c r="D90" s="3"/>
      <c r="E90" s="4"/>
      <c r="F90" s="4"/>
      <c r="G90" s="4"/>
      <c r="H90" s="4"/>
      <c r="I90" s="4"/>
      <c r="J90" s="4"/>
      <c r="K90" s="2"/>
      <c r="L90" s="5"/>
      <c r="M90" s="5"/>
      <c r="N90" s="6"/>
      <c r="O90" s="6"/>
      <c r="P90" s="6"/>
      <c r="Q90" s="4"/>
    </row>
    <row r="91" spans="1:17" ht="13.8">
      <c r="A91" s="2"/>
      <c r="B91" s="2"/>
      <c r="C91" s="3"/>
      <c r="D91" s="3"/>
      <c r="E91" s="4"/>
      <c r="F91" s="4"/>
      <c r="G91" s="4"/>
      <c r="H91" s="4"/>
      <c r="I91" s="4"/>
      <c r="J91" s="4"/>
      <c r="K91" s="2"/>
      <c r="L91" s="5"/>
      <c r="M91" s="5"/>
      <c r="N91" s="6"/>
      <c r="O91" s="6"/>
      <c r="P91" s="6"/>
      <c r="Q91" s="4"/>
    </row>
    <row r="92" spans="1:17" ht="13.8">
      <c r="A92" s="2"/>
      <c r="B92" s="2"/>
      <c r="C92" s="3"/>
      <c r="D92" s="3"/>
      <c r="E92" s="4"/>
      <c r="F92" s="4"/>
      <c r="G92" s="4"/>
      <c r="H92" s="4"/>
      <c r="I92" s="4"/>
      <c r="J92" s="4"/>
      <c r="K92" s="2"/>
      <c r="L92" s="5"/>
      <c r="M92" s="5"/>
      <c r="N92" s="6"/>
      <c r="O92" s="6"/>
      <c r="P92" s="6"/>
      <c r="Q92" s="4"/>
    </row>
    <row r="93" spans="1:17" ht="13.8">
      <c r="A93" s="2"/>
      <c r="B93" s="2"/>
      <c r="C93" s="3"/>
      <c r="D93" s="3"/>
      <c r="E93" s="4"/>
      <c r="F93" s="4"/>
      <c r="G93" s="4"/>
      <c r="H93" s="4"/>
      <c r="I93" s="4"/>
      <c r="J93" s="4"/>
      <c r="K93" s="2"/>
      <c r="L93" s="5"/>
      <c r="M93" s="5"/>
      <c r="N93" s="6"/>
      <c r="O93" s="6"/>
      <c r="P93" s="6"/>
      <c r="Q93" s="4"/>
    </row>
    <row r="94" spans="1:17" ht="13.8">
      <c r="A94" s="2"/>
      <c r="B94" s="2"/>
      <c r="C94" s="3"/>
      <c r="D94" s="3"/>
      <c r="E94" s="4"/>
      <c r="F94" s="4"/>
      <c r="G94" s="4"/>
      <c r="H94" s="4"/>
      <c r="I94" s="4"/>
      <c r="J94" s="4"/>
      <c r="K94" s="2"/>
      <c r="L94" s="5"/>
      <c r="M94" s="5"/>
      <c r="N94" s="6"/>
      <c r="O94" s="6"/>
      <c r="P94" s="6"/>
      <c r="Q94" s="4"/>
    </row>
    <row r="95" spans="1:17" ht="13.8">
      <c r="A95" s="2"/>
      <c r="B95" s="2"/>
      <c r="C95" s="3"/>
      <c r="D95" s="3"/>
      <c r="E95" s="4"/>
      <c r="F95" s="4"/>
      <c r="G95" s="4"/>
      <c r="H95" s="4"/>
      <c r="I95" s="4"/>
      <c r="J95" s="4"/>
      <c r="K95" s="2"/>
      <c r="L95" s="5"/>
      <c r="M95" s="5"/>
      <c r="N95" s="6"/>
      <c r="O95" s="6"/>
      <c r="P95" s="6"/>
      <c r="Q95" s="4"/>
    </row>
    <row r="96" spans="1:17" ht="13.8">
      <c r="A96" s="2"/>
      <c r="B96" s="2"/>
      <c r="C96" s="3"/>
      <c r="D96" s="3"/>
      <c r="E96" s="4"/>
      <c r="F96" s="4"/>
      <c r="G96" s="4"/>
      <c r="H96" s="4"/>
      <c r="I96" s="4"/>
      <c r="J96" s="4"/>
      <c r="K96" s="2"/>
      <c r="L96" s="5"/>
      <c r="M96" s="5"/>
      <c r="N96" s="6"/>
      <c r="O96" s="6"/>
      <c r="P96" s="6"/>
      <c r="Q96" s="4"/>
    </row>
    <row r="97" spans="1:17" ht="13.8">
      <c r="A97" s="2"/>
      <c r="B97" s="2"/>
      <c r="C97" s="3"/>
      <c r="D97" s="3"/>
      <c r="E97" s="4"/>
      <c r="F97" s="4"/>
      <c r="G97" s="4"/>
      <c r="H97" s="4"/>
      <c r="I97" s="4"/>
      <c r="J97" s="4"/>
      <c r="K97" s="2"/>
      <c r="L97" s="5"/>
      <c r="M97" s="5"/>
      <c r="N97" s="6"/>
      <c r="O97" s="6"/>
      <c r="P97" s="6"/>
      <c r="Q97" s="4"/>
    </row>
    <row r="98" spans="1:17" ht="13.8">
      <c r="A98" s="2"/>
      <c r="B98" s="2"/>
      <c r="C98" s="3"/>
      <c r="D98" s="3"/>
      <c r="E98" s="4"/>
      <c r="F98" s="4"/>
      <c r="G98" s="4"/>
      <c r="H98" s="4"/>
      <c r="I98" s="4"/>
      <c r="J98" s="4"/>
      <c r="K98" s="2"/>
      <c r="L98" s="5"/>
      <c r="M98" s="5"/>
      <c r="N98" s="6"/>
      <c r="O98" s="6"/>
      <c r="P98" s="6"/>
      <c r="Q98" s="4"/>
    </row>
    <row r="99" spans="1:17" ht="13.8">
      <c r="A99" s="2"/>
      <c r="B99" s="2"/>
      <c r="C99" s="3"/>
      <c r="D99" s="3"/>
      <c r="E99" s="4"/>
      <c r="F99" s="4"/>
      <c r="G99" s="4"/>
      <c r="H99" s="4"/>
      <c r="I99" s="4"/>
      <c r="J99" s="4"/>
      <c r="K99" s="2"/>
      <c r="L99" s="5"/>
      <c r="M99" s="5"/>
      <c r="N99" s="6"/>
      <c r="O99" s="6"/>
      <c r="P99" s="6"/>
      <c r="Q99" s="4"/>
    </row>
    <row r="100" spans="1:17" ht="13.8">
      <c r="A100" s="2"/>
      <c r="B100" s="2"/>
      <c r="C100" s="3"/>
      <c r="D100" s="3"/>
      <c r="E100" s="4"/>
      <c r="F100" s="4"/>
      <c r="G100" s="4"/>
      <c r="H100" s="4"/>
      <c r="I100" s="4"/>
      <c r="J100" s="4"/>
      <c r="K100" s="2"/>
      <c r="L100" s="5"/>
      <c r="M100" s="5"/>
      <c r="N100" s="6"/>
      <c r="O100" s="6"/>
      <c r="P100" s="6"/>
      <c r="Q100" s="4"/>
    </row>
    <row r="101" spans="1:17" ht="13.8">
      <c r="A101" s="2"/>
      <c r="B101" s="2"/>
      <c r="C101" s="3"/>
      <c r="D101" s="3"/>
      <c r="E101" s="4"/>
      <c r="F101" s="4"/>
      <c r="G101" s="4"/>
      <c r="H101" s="4"/>
      <c r="I101" s="4"/>
      <c r="J101" s="4"/>
      <c r="K101" s="2"/>
      <c r="L101" s="5"/>
      <c r="M101" s="5"/>
      <c r="N101" s="6"/>
      <c r="O101" s="6"/>
      <c r="P101" s="6"/>
      <c r="Q101" s="4"/>
    </row>
    <row r="102" spans="1:17" ht="13.8">
      <c r="A102" s="2"/>
      <c r="B102" s="2"/>
      <c r="C102" s="3"/>
      <c r="D102" s="3"/>
      <c r="E102" s="4"/>
      <c r="F102" s="4"/>
      <c r="G102" s="4"/>
      <c r="H102" s="4"/>
      <c r="I102" s="4"/>
      <c r="J102" s="4"/>
      <c r="K102" s="2"/>
      <c r="L102" s="5"/>
      <c r="M102" s="5"/>
      <c r="N102" s="6"/>
      <c r="O102" s="6"/>
      <c r="P102" s="6"/>
      <c r="Q102" s="4"/>
    </row>
    <row r="103" spans="1:17" ht="13.8">
      <c r="A103" s="2"/>
      <c r="B103" s="2"/>
      <c r="C103" s="3"/>
      <c r="D103" s="3"/>
      <c r="E103" s="4"/>
      <c r="F103" s="4"/>
      <c r="G103" s="4"/>
      <c r="H103" s="4"/>
      <c r="I103" s="4"/>
      <c r="J103" s="4"/>
      <c r="K103" s="2"/>
      <c r="L103" s="5"/>
      <c r="M103" s="5"/>
      <c r="N103" s="6"/>
      <c r="O103" s="6"/>
      <c r="P103" s="6"/>
      <c r="Q103" s="4"/>
    </row>
    <row r="104" spans="1:17" ht="13.8">
      <c r="A104" s="2"/>
      <c r="B104" s="2"/>
      <c r="C104" s="3"/>
      <c r="D104" s="3"/>
      <c r="E104" s="4"/>
      <c r="F104" s="4"/>
      <c r="G104" s="4"/>
      <c r="H104" s="4"/>
      <c r="I104" s="4"/>
      <c r="J104" s="4"/>
      <c r="K104" s="2"/>
      <c r="L104" s="5"/>
      <c r="M104" s="5"/>
      <c r="N104" s="6"/>
      <c r="O104" s="6"/>
      <c r="P104" s="6"/>
      <c r="Q104" s="4"/>
    </row>
    <row r="105" spans="1:17" ht="13.8">
      <c r="A105" s="2"/>
      <c r="B105" s="2"/>
      <c r="C105" s="3"/>
      <c r="D105" s="3"/>
      <c r="E105" s="4"/>
      <c r="F105" s="4"/>
      <c r="G105" s="4"/>
      <c r="H105" s="4"/>
      <c r="I105" s="4"/>
      <c r="J105" s="4"/>
      <c r="K105" s="2"/>
      <c r="L105" s="5"/>
      <c r="M105" s="5"/>
      <c r="N105" s="6"/>
      <c r="O105" s="6"/>
      <c r="P105" s="6"/>
      <c r="Q105" s="4"/>
    </row>
    <row r="106" spans="1:17" ht="13.8">
      <c r="A106" s="2"/>
      <c r="B106" s="2"/>
      <c r="C106" s="3"/>
      <c r="D106" s="3"/>
      <c r="E106" s="4"/>
      <c r="F106" s="4"/>
      <c r="G106" s="4"/>
      <c r="H106" s="4"/>
      <c r="I106" s="4"/>
      <c r="J106" s="4"/>
      <c r="K106" s="2"/>
      <c r="L106" s="5"/>
      <c r="M106" s="5"/>
      <c r="N106" s="6"/>
      <c r="O106" s="6"/>
      <c r="P106" s="6"/>
      <c r="Q106" s="4"/>
    </row>
    <row r="107" spans="1:17" ht="13.8">
      <c r="A107" s="2"/>
      <c r="B107" s="2"/>
      <c r="C107" s="3"/>
      <c r="D107" s="3"/>
      <c r="E107" s="4"/>
      <c r="F107" s="4"/>
      <c r="G107" s="4"/>
      <c r="H107" s="4"/>
      <c r="I107" s="4"/>
      <c r="J107" s="4"/>
      <c r="K107" s="2"/>
      <c r="L107" s="5"/>
      <c r="M107" s="5"/>
      <c r="N107" s="6"/>
      <c r="O107" s="6"/>
      <c r="P107" s="6"/>
      <c r="Q107" s="4"/>
    </row>
    <row r="108" spans="1:17" ht="13.8">
      <c r="A108" s="2"/>
      <c r="B108" s="2"/>
      <c r="C108" s="3"/>
      <c r="D108" s="3"/>
      <c r="E108" s="4"/>
      <c r="F108" s="4"/>
      <c r="G108" s="4"/>
      <c r="H108" s="4"/>
      <c r="I108" s="4"/>
      <c r="J108" s="4"/>
      <c r="K108" s="2"/>
      <c r="L108" s="5"/>
      <c r="M108" s="5"/>
      <c r="N108" s="6"/>
      <c r="O108" s="6"/>
      <c r="P108" s="6"/>
      <c r="Q108" s="4"/>
    </row>
    <row r="109" spans="1:17" ht="13.8">
      <c r="A109" s="2"/>
      <c r="B109" s="2"/>
      <c r="C109" s="3"/>
      <c r="D109" s="3"/>
      <c r="E109" s="4"/>
      <c r="F109" s="4"/>
      <c r="G109" s="4"/>
      <c r="H109" s="4"/>
      <c r="I109" s="4"/>
      <c r="J109" s="4"/>
      <c r="K109" s="2"/>
      <c r="L109" s="5"/>
      <c r="M109" s="5"/>
      <c r="N109" s="6"/>
      <c r="O109" s="6"/>
      <c r="P109" s="6"/>
      <c r="Q109" s="4"/>
    </row>
    <row r="110" spans="1:17" ht="13.8">
      <c r="A110" s="2"/>
      <c r="B110" s="2"/>
      <c r="C110" s="3"/>
      <c r="D110" s="3"/>
      <c r="E110" s="4"/>
      <c r="F110" s="4"/>
      <c r="G110" s="4"/>
      <c r="H110" s="4"/>
      <c r="I110" s="4"/>
      <c r="J110" s="4"/>
      <c r="K110" s="2"/>
      <c r="L110" s="5"/>
      <c r="M110" s="5"/>
      <c r="N110" s="6"/>
      <c r="O110" s="6"/>
      <c r="P110" s="6"/>
      <c r="Q110" s="4"/>
    </row>
    <row r="111" spans="1:17" ht="13.8">
      <c r="A111" s="2"/>
      <c r="B111" s="2"/>
      <c r="C111" s="3"/>
      <c r="D111" s="3"/>
      <c r="E111" s="4"/>
      <c r="F111" s="4"/>
      <c r="G111" s="4"/>
      <c r="H111" s="4"/>
      <c r="I111" s="4"/>
      <c r="J111" s="4"/>
      <c r="K111" s="2"/>
      <c r="L111" s="5"/>
      <c r="M111" s="5"/>
      <c r="N111" s="6"/>
      <c r="O111" s="6"/>
      <c r="P111" s="6"/>
      <c r="Q111" s="4"/>
    </row>
    <row r="112" spans="1:17" ht="13.8">
      <c r="A112" s="2"/>
      <c r="B112" s="2"/>
      <c r="C112" s="3"/>
      <c r="D112" s="3"/>
      <c r="E112" s="4"/>
      <c r="F112" s="4"/>
      <c r="G112" s="4"/>
      <c r="H112" s="4"/>
      <c r="I112" s="4"/>
      <c r="J112" s="4"/>
      <c r="K112" s="2"/>
      <c r="L112" s="5"/>
      <c r="M112" s="5"/>
      <c r="N112" s="6"/>
      <c r="O112" s="6"/>
      <c r="P112" s="6"/>
      <c r="Q112" s="4"/>
    </row>
    <row r="113" spans="1:17" ht="13.8">
      <c r="A113" s="2"/>
      <c r="B113" s="2"/>
      <c r="C113" s="3"/>
      <c r="D113" s="3"/>
      <c r="E113" s="4"/>
      <c r="F113" s="4"/>
      <c r="G113" s="4"/>
      <c r="H113" s="4"/>
      <c r="I113" s="4"/>
      <c r="J113" s="4"/>
      <c r="K113" s="2"/>
      <c r="L113" s="5"/>
      <c r="M113" s="5"/>
      <c r="N113" s="6"/>
      <c r="O113" s="6"/>
      <c r="P113" s="6"/>
      <c r="Q113" s="4"/>
    </row>
    <row r="114" spans="1:17" ht="13.8">
      <c r="A114" s="2"/>
      <c r="B114" s="2"/>
      <c r="C114" s="3"/>
      <c r="D114" s="3"/>
      <c r="E114" s="4"/>
      <c r="F114" s="4"/>
      <c r="G114" s="4"/>
      <c r="H114" s="4"/>
      <c r="I114" s="4"/>
      <c r="J114" s="4"/>
      <c r="K114" s="2"/>
      <c r="L114" s="5"/>
      <c r="M114" s="5"/>
      <c r="N114" s="6"/>
      <c r="O114" s="6"/>
      <c r="P114" s="6"/>
      <c r="Q114" s="4"/>
    </row>
    <row r="115" spans="1:17" ht="13.8">
      <c r="A115" s="2"/>
      <c r="B115" s="2"/>
      <c r="C115" s="3"/>
      <c r="D115" s="3"/>
      <c r="E115" s="4"/>
      <c r="F115" s="4"/>
      <c r="G115" s="4"/>
      <c r="H115" s="4"/>
      <c r="I115" s="4"/>
      <c r="J115" s="4"/>
      <c r="K115" s="2"/>
      <c r="L115" s="5"/>
      <c r="M115" s="5"/>
      <c r="N115" s="6"/>
      <c r="O115" s="6"/>
      <c r="P115" s="6"/>
      <c r="Q115" s="4"/>
    </row>
    <row r="116" spans="1:17" ht="13.8">
      <c r="A116" s="2"/>
      <c r="B116" s="2"/>
      <c r="C116" s="3"/>
      <c r="D116" s="3"/>
      <c r="E116" s="4"/>
      <c r="F116" s="4"/>
      <c r="G116" s="4"/>
      <c r="H116" s="4"/>
      <c r="I116" s="4"/>
      <c r="J116" s="4"/>
      <c r="K116" s="2"/>
      <c r="L116" s="5"/>
      <c r="M116" s="5"/>
      <c r="N116" s="6"/>
      <c r="O116" s="6"/>
      <c r="P116" s="6"/>
      <c r="Q116" s="4"/>
    </row>
    <row r="117" spans="1:17" ht="13.8">
      <c r="A117" s="2"/>
      <c r="B117" s="2"/>
      <c r="C117" s="3"/>
      <c r="D117" s="3"/>
      <c r="E117" s="4"/>
      <c r="F117" s="4"/>
      <c r="G117" s="4"/>
      <c r="H117" s="4"/>
      <c r="I117" s="4"/>
      <c r="J117" s="4"/>
      <c r="K117" s="2"/>
      <c r="L117" s="5"/>
      <c r="M117" s="5"/>
      <c r="N117" s="6"/>
      <c r="O117" s="6"/>
      <c r="P117" s="6"/>
      <c r="Q117" s="4"/>
    </row>
    <row r="118" spans="1:17" ht="13.8">
      <c r="A118" s="2"/>
      <c r="B118" s="2"/>
      <c r="C118" s="3"/>
      <c r="D118" s="3"/>
      <c r="E118" s="4"/>
      <c r="F118" s="4"/>
      <c r="G118" s="4"/>
      <c r="H118" s="4"/>
      <c r="I118" s="4"/>
      <c r="J118" s="4"/>
      <c r="K118" s="2"/>
      <c r="L118" s="5"/>
      <c r="M118" s="5"/>
      <c r="N118" s="6"/>
      <c r="O118" s="6"/>
      <c r="P118" s="6"/>
      <c r="Q118" s="4"/>
    </row>
    <row r="119" spans="1:17" ht="13.8">
      <c r="A119" s="2"/>
      <c r="B119" s="2"/>
      <c r="C119" s="3"/>
      <c r="D119" s="3"/>
      <c r="E119" s="4"/>
      <c r="F119" s="4"/>
      <c r="G119" s="4"/>
      <c r="H119" s="4"/>
      <c r="I119" s="4"/>
      <c r="J119" s="4"/>
      <c r="K119" s="2"/>
      <c r="L119" s="5"/>
      <c r="M119" s="5"/>
      <c r="N119" s="6"/>
      <c r="O119" s="6"/>
      <c r="P119" s="6"/>
      <c r="Q119" s="4"/>
    </row>
    <row r="120" spans="1:17" ht="13.8">
      <c r="A120" s="2"/>
      <c r="B120" s="2"/>
      <c r="C120" s="3"/>
      <c r="D120" s="3"/>
      <c r="E120" s="4"/>
      <c r="F120" s="4"/>
      <c r="G120" s="4"/>
      <c r="H120" s="4"/>
      <c r="I120" s="4"/>
      <c r="J120" s="4"/>
      <c r="K120" s="2"/>
      <c r="L120" s="5"/>
      <c r="M120" s="5"/>
      <c r="N120" s="6"/>
      <c r="O120" s="6"/>
      <c r="P120" s="6"/>
      <c r="Q120" s="4"/>
    </row>
    <row r="121" spans="1:17" ht="13.8">
      <c r="A121" s="2"/>
      <c r="B121" s="2"/>
      <c r="C121" s="3"/>
      <c r="D121" s="3"/>
      <c r="E121" s="4"/>
      <c r="F121" s="4"/>
      <c r="G121" s="4"/>
      <c r="H121" s="4"/>
      <c r="I121" s="4"/>
      <c r="J121" s="4"/>
      <c r="K121" s="2"/>
      <c r="L121" s="5"/>
      <c r="M121" s="5"/>
      <c r="N121" s="6"/>
      <c r="O121" s="6"/>
      <c r="P121" s="6"/>
      <c r="Q121" s="4"/>
    </row>
    <row r="122" spans="1:17" ht="13.8">
      <c r="A122" s="2"/>
      <c r="B122" s="2"/>
      <c r="C122" s="3"/>
      <c r="D122" s="3"/>
      <c r="E122" s="4"/>
      <c r="F122" s="4"/>
      <c r="G122" s="4"/>
      <c r="H122" s="4"/>
      <c r="I122" s="4"/>
      <c r="J122" s="4"/>
      <c r="K122" s="2"/>
      <c r="L122" s="5"/>
      <c r="M122" s="5"/>
      <c r="N122" s="6"/>
      <c r="O122" s="6"/>
      <c r="P122" s="6"/>
      <c r="Q122" s="4"/>
    </row>
    <row r="123" spans="1:17" ht="13.8">
      <c r="A123" s="2"/>
      <c r="B123" s="2"/>
      <c r="C123" s="3"/>
      <c r="D123" s="3"/>
      <c r="E123" s="4"/>
      <c r="F123" s="4"/>
      <c r="G123" s="4"/>
      <c r="H123" s="4"/>
      <c r="I123" s="4"/>
      <c r="J123" s="4"/>
      <c r="K123" s="2"/>
      <c r="L123" s="5"/>
      <c r="M123" s="5"/>
      <c r="N123" s="6"/>
      <c r="O123" s="6"/>
      <c r="P123" s="6"/>
      <c r="Q123" s="4"/>
    </row>
    <row r="124" spans="1:17" ht="13.8">
      <c r="A124" s="2"/>
      <c r="B124" s="2"/>
      <c r="C124" s="3"/>
      <c r="D124" s="3"/>
      <c r="E124" s="4"/>
      <c r="F124" s="4"/>
      <c r="G124" s="4"/>
      <c r="H124" s="4"/>
      <c r="I124" s="4"/>
      <c r="J124" s="4"/>
      <c r="K124" s="2"/>
      <c r="L124" s="5"/>
      <c r="M124" s="5"/>
      <c r="N124" s="6"/>
      <c r="O124" s="6"/>
      <c r="P124" s="6"/>
      <c r="Q124" s="4"/>
    </row>
    <row r="125" spans="1:17" ht="13.8">
      <c r="A125" s="2"/>
      <c r="B125" s="2"/>
      <c r="C125" s="3"/>
      <c r="D125" s="3"/>
      <c r="E125" s="4"/>
      <c r="F125" s="4"/>
      <c r="G125" s="4"/>
      <c r="H125" s="4"/>
      <c r="I125" s="4"/>
      <c r="J125" s="4"/>
      <c r="K125" s="2"/>
      <c r="L125" s="5"/>
      <c r="M125" s="5"/>
      <c r="N125" s="6"/>
      <c r="O125" s="6"/>
      <c r="P125" s="6"/>
      <c r="Q125" s="4"/>
    </row>
    <row r="126" spans="1:17" ht="13.8">
      <c r="A126" s="2"/>
      <c r="B126" s="2"/>
      <c r="C126" s="3"/>
      <c r="D126" s="3"/>
      <c r="E126" s="4"/>
      <c r="F126" s="4"/>
      <c r="G126" s="4"/>
      <c r="H126" s="4"/>
      <c r="I126" s="4"/>
      <c r="J126" s="4"/>
      <c r="K126" s="2"/>
      <c r="L126" s="5"/>
      <c r="M126" s="5"/>
      <c r="N126" s="6"/>
      <c r="O126" s="6"/>
      <c r="P126" s="6"/>
      <c r="Q126" s="4"/>
    </row>
    <row r="127" spans="1:17" ht="13.8">
      <c r="A127" s="2"/>
      <c r="B127" s="2"/>
      <c r="C127" s="3"/>
      <c r="D127" s="3"/>
      <c r="E127" s="4"/>
      <c r="F127" s="4"/>
      <c r="G127" s="4"/>
      <c r="H127" s="4"/>
      <c r="I127" s="4"/>
      <c r="J127" s="4"/>
      <c r="K127" s="2"/>
      <c r="L127" s="5"/>
      <c r="M127" s="5"/>
      <c r="N127" s="6"/>
      <c r="O127" s="6"/>
      <c r="P127" s="6"/>
      <c r="Q127" s="4"/>
    </row>
    <row r="128" spans="1:17" ht="13.8">
      <c r="A128" s="2"/>
      <c r="B128" s="2"/>
      <c r="C128" s="3"/>
      <c r="D128" s="3"/>
      <c r="E128" s="4"/>
      <c r="F128" s="4"/>
      <c r="G128" s="4"/>
      <c r="H128" s="4"/>
      <c r="I128" s="4"/>
      <c r="J128" s="4"/>
      <c r="K128" s="2"/>
      <c r="L128" s="5"/>
      <c r="M128" s="5"/>
      <c r="N128" s="6"/>
      <c r="O128" s="6"/>
      <c r="P128" s="6"/>
      <c r="Q128" s="4"/>
    </row>
    <row r="129" spans="1:17" ht="13.8">
      <c r="A129" s="2"/>
      <c r="B129" s="2"/>
      <c r="C129" s="3"/>
      <c r="D129" s="3"/>
      <c r="E129" s="4"/>
      <c r="F129" s="4"/>
      <c r="G129" s="4"/>
      <c r="H129" s="4"/>
      <c r="I129" s="4"/>
      <c r="J129" s="4"/>
      <c r="K129" s="2"/>
      <c r="L129" s="5"/>
      <c r="M129" s="5"/>
      <c r="N129" s="6"/>
      <c r="O129" s="6"/>
      <c r="P129" s="6"/>
      <c r="Q129" s="4"/>
    </row>
    <row r="130" spans="1:17" ht="13.8">
      <c r="A130" s="2"/>
      <c r="B130" s="2"/>
      <c r="C130" s="3"/>
      <c r="D130" s="3"/>
      <c r="E130" s="4"/>
      <c r="F130" s="4"/>
      <c r="G130" s="4"/>
      <c r="H130" s="4"/>
      <c r="I130" s="4"/>
      <c r="J130" s="4"/>
      <c r="K130" s="2"/>
      <c r="L130" s="5"/>
      <c r="M130" s="5"/>
      <c r="N130" s="6"/>
      <c r="O130" s="6"/>
      <c r="P130" s="6"/>
      <c r="Q130" s="4"/>
    </row>
    <row r="131" spans="1:17" ht="13.8">
      <c r="A131" s="2"/>
      <c r="B131" s="2"/>
      <c r="C131" s="3"/>
      <c r="D131" s="3"/>
      <c r="E131" s="4"/>
      <c r="F131" s="4"/>
      <c r="G131" s="4"/>
      <c r="H131" s="4"/>
      <c r="I131" s="4"/>
      <c r="J131" s="4"/>
      <c r="K131" s="2"/>
      <c r="L131" s="5"/>
      <c r="M131" s="5"/>
      <c r="N131" s="6"/>
      <c r="O131" s="6"/>
      <c r="P131" s="6"/>
      <c r="Q131" s="4"/>
    </row>
    <row r="132" spans="1:17" ht="13.8">
      <c r="A132" s="2"/>
      <c r="B132" s="2"/>
      <c r="C132" s="3"/>
      <c r="D132" s="3"/>
      <c r="E132" s="4"/>
      <c r="F132" s="4"/>
      <c r="G132" s="4"/>
      <c r="H132" s="4"/>
      <c r="I132" s="4"/>
      <c r="J132" s="4"/>
      <c r="K132" s="2"/>
      <c r="L132" s="5"/>
      <c r="M132" s="5"/>
      <c r="N132" s="6"/>
      <c r="O132" s="6"/>
      <c r="P132" s="6"/>
      <c r="Q132" s="4"/>
    </row>
    <row r="133" spans="1:17" ht="13.8">
      <c r="A133" s="2"/>
      <c r="B133" s="2"/>
      <c r="C133" s="3"/>
      <c r="D133" s="3"/>
      <c r="E133" s="4"/>
      <c r="F133" s="4"/>
      <c r="G133" s="4"/>
      <c r="H133" s="4"/>
      <c r="I133" s="4"/>
      <c r="J133" s="4"/>
      <c r="K133" s="2"/>
      <c r="L133" s="5"/>
      <c r="M133" s="5"/>
      <c r="N133" s="6"/>
      <c r="O133" s="6"/>
      <c r="P133" s="6"/>
      <c r="Q133" s="4"/>
    </row>
    <row r="134" spans="1:17" ht="13.8">
      <c r="A134" s="2"/>
      <c r="B134" s="2"/>
      <c r="C134" s="3"/>
      <c r="D134" s="3"/>
      <c r="E134" s="4"/>
      <c r="F134" s="4"/>
      <c r="G134" s="4"/>
      <c r="H134" s="4"/>
      <c r="I134" s="4"/>
      <c r="J134" s="4"/>
      <c r="K134" s="2"/>
      <c r="L134" s="5"/>
      <c r="M134" s="5"/>
      <c r="N134" s="6"/>
      <c r="O134" s="6"/>
      <c r="P134" s="6"/>
      <c r="Q134" s="4"/>
    </row>
    <row r="135" spans="1:17" ht="13.8">
      <c r="A135" s="2"/>
      <c r="B135" s="2"/>
      <c r="C135" s="3"/>
      <c r="D135" s="3"/>
      <c r="E135" s="4"/>
      <c r="F135" s="4"/>
      <c r="G135" s="4"/>
      <c r="H135" s="4"/>
      <c r="I135" s="4"/>
      <c r="J135" s="4"/>
      <c r="K135" s="2"/>
      <c r="L135" s="5"/>
      <c r="M135" s="5"/>
      <c r="N135" s="6"/>
      <c r="O135" s="6"/>
      <c r="P135" s="6"/>
      <c r="Q135" s="4"/>
    </row>
    <row r="136" spans="1:17" ht="13.8">
      <c r="A136" s="2"/>
      <c r="B136" s="2"/>
      <c r="C136" s="3"/>
      <c r="D136" s="3"/>
      <c r="E136" s="4"/>
      <c r="F136" s="4"/>
      <c r="G136" s="4"/>
      <c r="H136" s="4"/>
      <c r="I136" s="4"/>
      <c r="J136" s="4"/>
      <c r="K136" s="2"/>
      <c r="L136" s="5"/>
      <c r="M136" s="5"/>
      <c r="N136" s="6"/>
      <c r="O136" s="6"/>
      <c r="P136" s="6"/>
      <c r="Q136" s="4"/>
    </row>
    <row r="137" spans="1:17" ht="13.8">
      <c r="A137" s="2"/>
      <c r="B137" s="2"/>
      <c r="C137" s="3"/>
      <c r="D137" s="3"/>
      <c r="E137" s="4"/>
      <c r="F137" s="4"/>
      <c r="G137" s="4"/>
      <c r="H137" s="4"/>
      <c r="I137" s="4"/>
      <c r="J137" s="4"/>
      <c r="K137" s="2"/>
      <c r="L137" s="5"/>
      <c r="M137" s="5"/>
      <c r="N137" s="6"/>
      <c r="O137" s="6"/>
      <c r="P137" s="6"/>
      <c r="Q137" s="4"/>
    </row>
    <row r="138" spans="1:17" ht="13.8">
      <c r="A138" s="2"/>
      <c r="B138" s="2"/>
      <c r="C138" s="3"/>
      <c r="D138" s="3"/>
      <c r="E138" s="4"/>
      <c r="F138" s="4"/>
      <c r="G138" s="4"/>
      <c r="H138" s="4"/>
      <c r="I138" s="4"/>
      <c r="J138" s="4"/>
      <c r="K138" s="2"/>
      <c r="L138" s="5"/>
      <c r="M138" s="5"/>
      <c r="N138" s="6"/>
      <c r="O138" s="6"/>
      <c r="P138" s="6"/>
      <c r="Q138" s="4"/>
    </row>
    <row r="139" spans="1:17" ht="13.8">
      <c r="A139" s="2"/>
      <c r="B139" s="2"/>
      <c r="C139" s="3"/>
      <c r="D139" s="3"/>
      <c r="E139" s="4"/>
      <c r="F139" s="4"/>
      <c r="G139" s="4"/>
      <c r="H139" s="4"/>
      <c r="I139" s="4"/>
      <c r="J139" s="4"/>
      <c r="K139" s="2"/>
      <c r="L139" s="5"/>
      <c r="M139" s="5"/>
      <c r="N139" s="6"/>
      <c r="O139" s="6"/>
      <c r="P139" s="6"/>
      <c r="Q139" s="4"/>
    </row>
    <row r="140" spans="1:17" ht="13.8">
      <c r="A140" s="2"/>
      <c r="B140" s="2"/>
      <c r="C140" s="3"/>
      <c r="D140" s="3"/>
      <c r="E140" s="4"/>
      <c r="F140" s="4"/>
      <c r="G140" s="4"/>
      <c r="H140" s="4"/>
      <c r="I140" s="4"/>
      <c r="J140" s="4"/>
      <c r="K140" s="2"/>
      <c r="L140" s="5"/>
      <c r="M140" s="5"/>
      <c r="N140" s="6"/>
      <c r="O140" s="6"/>
      <c r="P140" s="6"/>
      <c r="Q140" s="4"/>
    </row>
    <row r="141" spans="1:17" ht="13.8">
      <c r="A141" s="2"/>
      <c r="B141" s="2"/>
      <c r="C141" s="3"/>
      <c r="D141" s="3"/>
      <c r="E141" s="4"/>
      <c r="F141" s="4"/>
      <c r="G141" s="4"/>
      <c r="H141" s="4"/>
      <c r="I141" s="4"/>
      <c r="J141" s="4"/>
      <c r="K141" s="2"/>
      <c r="L141" s="5"/>
      <c r="M141" s="5"/>
      <c r="N141" s="6"/>
      <c r="O141" s="6"/>
      <c r="P141" s="6"/>
      <c r="Q141" s="4"/>
    </row>
    <row r="142" spans="1:17" ht="13.8">
      <c r="A142" s="2"/>
      <c r="B142" s="2"/>
      <c r="C142" s="3"/>
      <c r="D142" s="3"/>
      <c r="E142" s="4"/>
      <c r="F142" s="4"/>
      <c r="G142" s="4"/>
      <c r="H142" s="4"/>
      <c r="I142" s="4"/>
      <c r="J142" s="4"/>
      <c r="K142" s="2"/>
      <c r="L142" s="5"/>
      <c r="M142" s="5"/>
      <c r="N142" s="6"/>
      <c r="O142" s="6"/>
      <c r="P142" s="6"/>
      <c r="Q142" s="4"/>
    </row>
    <row r="143" spans="1:17" ht="13.8">
      <c r="A143" s="2"/>
      <c r="B143" s="2"/>
      <c r="C143" s="3"/>
      <c r="D143" s="3"/>
      <c r="E143" s="4"/>
      <c r="F143" s="4"/>
      <c r="G143" s="4"/>
      <c r="H143" s="4"/>
      <c r="I143" s="4"/>
      <c r="J143" s="4"/>
      <c r="K143" s="2"/>
      <c r="L143" s="5"/>
      <c r="M143" s="5"/>
      <c r="N143" s="6"/>
      <c r="O143" s="6"/>
      <c r="P143" s="6"/>
      <c r="Q143" s="4"/>
    </row>
    <row r="144" spans="1:17" ht="13.8">
      <c r="A144" s="2"/>
      <c r="B144" s="2"/>
      <c r="C144" s="3"/>
      <c r="D144" s="3"/>
      <c r="E144" s="4"/>
      <c r="F144" s="4"/>
      <c r="G144" s="4"/>
      <c r="H144" s="4"/>
      <c r="I144" s="4"/>
      <c r="J144" s="4"/>
      <c r="K144" s="2"/>
      <c r="L144" s="5"/>
      <c r="M144" s="5"/>
      <c r="N144" s="6"/>
      <c r="O144" s="6"/>
      <c r="P144" s="6"/>
      <c r="Q144" s="4"/>
    </row>
    <row r="145" spans="1:17" ht="13.8">
      <c r="A145" s="2"/>
      <c r="B145" s="2"/>
      <c r="C145" s="3"/>
      <c r="D145" s="3"/>
      <c r="E145" s="4"/>
      <c r="F145" s="4"/>
      <c r="G145" s="4"/>
      <c r="H145" s="4"/>
      <c r="I145" s="4"/>
      <c r="J145" s="4"/>
      <c r="K145" s="2"/>
      <c r="L145" s="5"/>
      <c r="M145" s="5"/>
      <c r="N145" s="6"/>
      <c r="O145" s="6"/>
      <c r="P145" s="6"/>
      <c r="Q145" s="4"/>
    </row>
    <row r="146" spans="1:17" ht="13.8">
      <c r="A146" s="2"/>
      <c r="B146" s="2"/>
      <c r="C146" s="3"/>
      <c r="D146" s="3"/>
      <c r="E146" s="4"/>
      <c r="F146" s="4"/>
      <c r="G146" s="4"/>
      <c r="H146" s="4"/>
      <c r="I146" s="4"/>
      <c r="J146" s="4"/>
      <c r="K146" s="2"/>
      <c r="L146" s="5"/>
      <c r="M146" s="5"/>
      <c r="N146" s="6"/>
      <c r="O146" s="6"/>
      <c r="P146" s="6"/>
      <c r="Q146" s="4"/>
    </row>
    <row r="147" spans="1:17" ht="13.8">
      <c r="A147" s="2"/>
      <c r="B147" s="2"/>
      <c r="C147" s="3"/>
      <c r="D147" s="3"/>
      <c r="E147" s="4"/>
      <c r="F147" s="4"/>
      <c r="G147" s="4"/>
      <c r="H147" s="4"/>
      <c r="I147" s="4"/>
      <c r="J147" s="4"/>
      <c r="K147" s="2"/>
      <c r="L147" s="5"/>
      <c r="M147" s="5"/>
      <c r="N147" s="6"/>
      <c r="O147" s="6"/>
      <c r="P147" s="6"/>
      <c r="Q147" s="4"/>
    </row>
    <row r="148" spans="1:17" ht="13.8">
      <c r="A148" s="2"/>
      <c r="B148" s="2"/>
      <c r="C148" s="3"/>
      <c r="D148" s="3"/>
      <c r="E148" s="4"/>
      <c r="F148" s="4"/>
      <c r="G148" s="4"/>
      <c r="H148" s="4"/>
      <c r="I148" s="4"/>
      <c r="J148" s="4"/>
      <c r="K148" s="2"/>
      <c r="L148" s="5"/>
      <c r="M148" s="5"/>
      <c r="N148" s="6"/>
      <c r="O148" s="6"/>
      <c r="P148" s="6"/>
      <c r="Q148" s="4"/>
    </row>
    <row r="149" spans="1:17" ht="13.8">
      <c r="A149" s="2"/>
      <c r="B149" s="2"/>
      <c r="C149" s="3"/>
      <c r="D149" s="3"/>
      <c r="E149" s="4"/>
      <c r="F149" s="4"/>
      <c r="G149" s="4"/>
      <c r="H149" s="4"/>
      <c r="I149" s="4"/>
      <c r="J149" s="4"/>
      <c r="K149" s="2"/>
      <c r="L149" s="5"/>
      <c r="M149" s="5"/>
      <c r="N149" s="6"/>
      <c r="O149" s="6"/>
      <c r="P149" s="6"/>
      <c r="Q149" s="4"/>
    </row>
    <row r="150" spans="1:17" ht="13.8">
      <c r="A150" s="2"/>
      <c r="B150" s="2"/>
      <c r="C150" s="3"/>
      <c r="D150" s="3"/>
      <c r="E150" s="4"/>
      <c r="F150" s="4"/>
      <c r="G150" s="4"/>
      <c r="H150" s="4"/>
      <c r="I150" s="4"/>
      <c r="J150" s="4"/>
      <c r="K150" s="2"/>
      <c r="L150" s="5"/>
      <c r="M150" s="5"/>
      <c r="N150" s="6"/>
      <c r="O150" s="6"/>
      <c r="P150" s="6"/>
      <c r="Q150" s="4"/>
    </row>
    <row r="151" spans="1:17" ht="13.8">
      <c r="A151" s="2"/>
      <c r="B151" s="2"/>
      <c r="C151" s="3"/>
      <c r="D151" s="3"/>
      <c r="E151" s="4"/>
      <c r="F151" s="4"/>
      <c r="G151" s="4"/>
      <c r="H151" s="4"/>
      <c r="I151" s="4"/>
      <c r="J151" s="4"/>
      <c r="K151" s="2"/>
      <c r="L151" s="5"/>
      <c r="M151" s="5"/>
      <c r="N151" s="6"/>
      <c r="O151" s="6"/>
      <c r="P151" s="6"/>
      <c r="Q151" s="4"/>
    </row>
    <row r="152" spans="1:17" ht="13.8">
      <c r="A152" s="2"/>
      <c r="B152" s="2"/>
      <c r="C152" s="3"/>
      <c r="D152" s="3"/>
      <c r="E152" s="4"/>
      <c r="F152" s="4"/>
      <c r="G152" s="4"/>
      <c r="H152" s="4"/>
      <c r="I152" s="4"/>
      <c r="J152" s="4"/>
      <c r="K152" s="2"/>
      <c r="L152" s="5"/>
      <c r="M152" s="5"/>
      <c r="N152" s="6"/>
      <c r="O152" s="6"/>
      <c r="P152" s="6"/>
      <c r="Q152" s="4"/>
    </row>
    <row r="153" spans="1:17" ht="13.8">
      <c r="A153" s="2"/>
      <c r="B153" s="2"/>
      <c r="C153" s="3"/>
      <c r="D153" s="3"/>
      <c r="E153" s="4"/>
      <c r="F153" s="4"/>
      <c r="G153" s="4"/>
      <c r="H153" s="4"/>
      <c r="I153" s="4"/>
      <c r="J153" s="4"/>
      <c r="K153" s="2"/>
      <c r="L153" s="5"/>
      <c r="M153" s="5"/>
      <c r="N153" s="6"/>
      <c r="O153" s="6"/>
      <c r="P153" s="6"/>
      <c r="Q153" s="4"/>
    </row>
    <row r="154" spans="1:17" ht="13.8">
      <c r="A154" s="2"/>
      <c r="B154" s="2"/>
      <c r="C154" s="3"/>
      <c r="D154" s="3"/>
      <c r="E154" s="4"/>
      <c r="F154" s="4"/>
      <c r="G154" s="4"/>
      <c r="H154" s="4"/>
      <c r="I154" s="4"/>
      <c r="J154" s="4"/>
      <c r="K154" s="2"/>
      <c r="L154" s="5"/>
      <c r="M154" s="5"/>
      <c r="N154" s="6"/>
      <c r="O154" s="6"/>
      <c r="P154" s="6"/>
      <c r="Q154" s="4"/>
    </row>
    <row r="155" spans="1:17" ht="13.8">
      <c r="A155" s="2"/>
      <c r="B155" s="2"/>
      <c r="C155" s="3"/>
      <c r="D155" s="3"/>
      <c r="E155" s="4"/>
      <c r="F155" s="4"/>
      <c r="G155" s="4"/>
      <c r="H155" s="4"/>
      <c r="I155" s="4"/>
      <c r="J155" s="4"/>
      <c r="K155" s="2"/>
      <c r="L155" s="5"/>
      <c r="M155" s="5"/>
      <c r="N155" s="6"/>
      <c r="O155" s="6"/>
      <c r="P155" s="6"/>
      <c r="Q155" s="4"/>
    </row>
    <row r="156" spans="1:17" ht="13.8">
      <c r="A156" s="2"/>
      <c r="B156" s="2"/>
      <c r="C156" s="3"/>
      <c r="D156" s="3"/>
      <c r="E156" s="4"/>
      <c r="F156" s="4"/>
      <c r="G156" s="4"/>
      <c r="H156" s="4"/>
      <c r="I156" s="4"/>
      <c r="J156" s="4"/>
      <c r="K156" s="2"/>
      <c r="L156" s="5"/>
      <c r="M156" s="5"/>
      <c r="N156" s="6"/>
      <c r="O156" s="6"/>
      <c r="P156" s="6"/>
      <c r="Q156" s="4"/>
    </row>
    <row r="157" spans="1:17" ht="13.8">
      <c r="A157" s="2"/>
      <c r="B157" s="2"/>
      <c r="C157" s="3"/>
      <c r="D157" s="3"/>
      <c r="E157" s="4"/>
      <c r="F157" s="4"/>
      <c r="G157" s="4"/>
      <c r="H157" s="4"/>
      <c r="I157" s="4"/>
      <c r="J157" s="4"/>
      <c r="K157" s="2"/>
      <c r="L157" s="5"/>
      <c r="M157" s="5"/>
      <c r="N157" s="6"/>
      <c r="O157" s="6"/>
      <c r="P157" s="6"/>
      <c r="Q157" s="4"/>
    </row>
    <row r="158" spans="1:17" ht="13.8">
      <c r="A158" s="2"/>
      <c r="B158" s="2"/>
      <c r="C158" s="3"/>
      <c r="D158" s="3"/>
      <c r="E158" s="4"/>
      <c r="F158" s="4"/>
      <c r="G158" s="4"/>
      <c r="H158" s="4"/>
      <c r="I158" s="4"/>
      <c r="J158" s="4"/>
      <c r="K158" s="2"/>
      <c r="L158" s="5"/>
      <c r="M158" s="5"/>
      <c r="N158" s="6"/>
      <c r="O158" s="6"/>
      <c r="P158" s="6"/>
      <c r="Q158" s="4"/>
    </row>
    <row r="159" spans="1:17" ht="13.8">
      <c r="A159" s="2"/>
      <c r="B159" s="2"/>
      <c r="C159" s="3"/>
      <c r="D159" s="3"/>
      <c r="E159" s="4"/>
      <c r="F159" s="4"/>
      <c r="G159" s="4"/>
      <c r="H159" s="4"/>
      <c r="I159" s="4"/>
      <c r="J159" s="4"/>
      <c r="K159" s="2"/>
      <c r="L159" s="5"/>
      <c r="M159" s="5"/>
      <c r="N159" s="6"/>
      <c r="O159" s="6"/>
      <c r="P159" s="6"/>
      <c r="Q159" s="4"/>
    </row>
    <row r="160" spans="1:17" ht="13.8">
      <c r="A160" s="2"/>
      <c r="B160" s="2"/>
      <c r="C160" s="3"/>
      <c r="D160" s="3"/>
      <c r="E160" s="4"/>
      <c r="F160" s="4"/>
      <c r="G160" s="4"/>
      <c r="H160" s="4"/>
      <c r="I160" s="4"/>
      <c r="J160" s="4"/>
      <c r="K160" s="2"/>
      <c r="L160" s="5"/>
      <c r="M160" s="5"/>
      <c r="N160" s="6"/>
      <c r="O160" s="6"/>
      <c r="P160" s="6"/>
      <c r="Q160" s="4"/>
    </row>
    <row r="161" spans="1:17" ht="13.8">
      <c r="A161" s="2"/>
      <c r="B161" s="2"/>
      <c r="C161" s="3"/>
      <c r="D161" s="3"/>
      <c r="E161" s="4"/>
      <c r="F161" s="4"/>
      <c r="G161" s="4"/>
      <c r="H161" s="4"/>
      <c r="I161" s="4"/>
      <c r="J161" s="4"/>
      <c r="K161" s="2"/>
      <c r="L161" s="5"/>
      <c r="M161" s="5"/>
      <c r="N161" s="6"/>
      <c r="O161" s="6"/>
      <c r="P161" s="6"/>
      <c r="Q161" s="4"/>
    </row>
    <row r="162" spans="1:17" ht="13.8">
      <c r="A162" s="2"/>
      <c r="B162" s="2"/>
      <c r="C162" s="3"/>
      <c r="D162" s="3"/>
      <c r="E162" s="4"/>
      <c r="F162" s="4"/>
      <c r="G162" s="4"/>
      <c r="H162" s="4"/>
      <c r="I162" s="4"/>
      <c r="J162" s="4"/>
      <c r="K162" s="2"/>
      <c r="L162" s="5"/>
      <c r="M162" s="5"/>
      <c r="N162" s="6"/>
      <c r="O162" s="6"/>
      <c r="P162" s="6"/>
      <c r="Q162" s="4"/>
    </row>
    <row r="163" spans="1:17" ht="13.8">
      <c r="A163" s="2"/>
      <c r="B163" s="2"/>
      <c r="C163" s="3"/>
      <c r="D163" s="3"/>
      <c r="E163" s="4"/>
      <c r="F163" s="4"/>
      <c r="G163" s="4"/>
      <c r="H163" s="4"/>
      <c r="I163" s="4"/>
      <c r="J163" s="4"/>
      <c r="K163" s="2"/>
      <c r="L163" s="5"/>
      <c r="M163" s="5"/>
      <c r="N163" s="6"/>
      <c r="O163" s="6"/>
      <c r="P163" s="6"/>
      <c r="Q163" s="4"/>
    </row>
    <row r="164" spans="1:17" ht="13.8">
      <c r="A164" s="2"/>
      <c r="B164" s="2"/>
      <c r="C164" s="3"/>
      <c r="D164" s="3"/>
      <c r="E164" s="4"/>
      <c r="F164" s="4"/>
      <c r="G164" s="4"/>
      <c r="H164" s="4"/>
      <c r="I164" s="4"/>
      <c r="J164" s="4"/>
      <c r="K164" s="2"/>
      <c r="L164" s="5"/>
      <c r="M164" s="5"/>
      <c r="N164" s="6"/>
      <c r="O164" s="6"/>
      <c r="P164" s="6"/>
      <c r="Q164" s="4"/>
    </row>
    <row r="165" spans="1:17" ht="13.8">
      <c r="A165" s="2"/>
      <c r="B165" s="2"/>
      <c r="C165" s="3"/>
      <c r="D165" s="3"/>
      <c r="E165" s="4"/>
      <c r="F165" s="4"/>
      <c r="G165" s="4"/>
      <c r="H165" s="4"/>
      <c r="I165" s="4"/>
      <c r="J165" s="4"/>
      <c r="K165" s="2"/>
      <c r="L165" s="5"/>
      <c r="M165" s="5"/>
      <c r="N165" s="6"/>
      <c r="O165" s="6"/>
      <c r="P165" s="6"/>
      <c r="Q165" s="4"/>
    </row>
    <row r="166" spans="1:17" ht="13.8">
      <c r="A166" s="2"/>
      <c r="B166" s="2"/>
      <c r="C166" s="3"/>
      <c r="D166" s="3"/>
      <c r="E166" s="4"/>
      <c r="F166" s="4"/>
      <c r="G166" s="4"/>
      <c r="H166" s="4"/>
      <c r="I166" s="4"/>
      <c r="J166" s="4"/>
      <c r="K166" s="2"/>
      <c r="L166" s="5"/>
      <c r="M166" s="5"/>
      <c r="N166" s="6"/>
      <c r="O166" s="6"/>
      <c r="P166" s="6"/>
      <c r="Q166" s="4"/>
    </row>
    <row r="167" spans="1:17" ht="13.8">
      <c r="A167" s="2"/>
      <c r="B167" s="2"/>
      <c r="C167" s="3"/>
      <c r="D167" s="3"/>
      <c r="E167" s="4"/>
      <c r="F167" s="4"/>
      <c r="G167" s="4"/>
      <c r="H167" s="4"/>
      <c r="I167" s="4"/>
      <c r="J167" s="4"/>
      <c r="K167" s="2"/>
      <c r="L167" s="5"/>
      <c r="M167" s="5"/>
      <c r="N167" s="6"/>
      <c r="O167" s="6"/>
      <c r="P167" s="6"/>
      <c r="Q167" s="4"/>
    </row>
    <row r="168" spans="1:17" ht="13.8">
      <c r="A168" s="2"/>
      <c r="B168" s="2"/>
      <c r="C168" s="3"/>
      <c r="D168" s="3"/>
      <c r="E168" s="4"/>
      <c r="F168" s="4"/>
      <c r="G168" s="4"/>
      <c r="H168" s="4"/>
      <c r="I168" s="4"/>
      <c r="J168" s="4"/>
      <c r="K168" s="2"/>
      <c r="L168" s="5"/>
      <c r="M168" s="5"/>
      <c r="N168" s="6"/>
      <c r="O168" s="6"/>
      <c r="P168" s="6"/>
      <c r="Q168" s="4"/>
    </row>
    <row r="169" spans="1:17" ht="13.8">
      <c r="A169" s="2"/>
      <c r="B169" s="2"/>
      <c r="C169" s="3"/>
      <c r="D169" s="3"/>
      <c r="E169" s="4"/>
      <c r="F169" s="4"/>
      <c r="G169" s="4"/>
      <c r="H169" s="4"/>
      <c r="I169" s="4"/>
      <c r="J169" s="4"/>
      <c r="K169" s="2"/>
      <c r="L169" s="5"/>
      <c r="M169" s="5"/>
      <c r="N169" s="6"/>
      <c r="O169" s="6"/>
      <c r="P169" s="6"/>
      <c r="Q169" s="4"/>
    </row>
    <row r="170" spans="1:17" ht="13.8">
      <c r="A170" s="2"/>
      <c r="B170" s="2"/>
      <c r="C170" s="3"/>
      <c r="D170" s="3"/>
      <c r="E170" s="4"/>
      <c r="F170" s="4"/>
      <c r="G170" s="4"/>
      <c r="H170" s="4"/>
      <c r="I170" s="4"/>
      <c r="J170" s="4"/>
      <c r="K170" s="2"/>
      <c r="L170" s="5"/>
      <c r="M170" s="5"/>
      <c r="N170" s="6"/>
      <c r="O170" s="6"/>
      <c r="P170" s="6"/>
      <c r="Q170" s="4"/>
    </row>
    <row r="171" spans="1:17" ht="13.8">
      <c r="A171" s="2"/>
      <c r="B171" s="2"/>
      <c r="C171" s="3"/>
      <c r="D171" s="3"/>
      <c r="E171" s="4"/>
      <c r="F171" s="4"/>
      <c r="G171" s="4"/>
      <c r="H171" s="4"/>
      <c r="I171" s="4"/>
      <c r="J171" s="4"/>
      <c r="K171" s="2"/>
      <c r="L171" s="5"/>
      <c r="M171" s="5"/>
      <c r="N171" s="6"/>
      <c r="O171" s="6"/>
      <c r="P171" s="6"/>
      <c r="Q171" s="4"/>
    </row>
    <row r="172" spans="1:17" ht="13.8">
      <c r="A172" s="2"/>
      <c r="B172" s="2"/>
      <c r="C172" s="3"/>
      <c r="D172" s="3"/>
      <c r="E172" s="4"/>
      <c r="F172" s="4"/>
      <c r="G172" s="4"/>
      <c r="H172" s="4"/>
      <c r="I172" s="4"/>
      <c r="J172" s="4"/>
      <c r="K172" s="2"/>
      <c r="L172" s="5"/>
      <c r="M172" s="5"/>
      <c r="N172" s="6"/>
      <c r="O172" s="6"/>
      <c r="P172" s="6"/>
      <c r="Q172" s="4"/>
    </row>
    <row r="173" spans="1:17" ht="13.8">
      <c r="A173" s="2"/>
      <c r="B173" s="2"/>
      <c r="C173" s="3"/>
      <c r="D173" s="3"/>
      <c r="E173" s="4"/>
      <c r="F173" s="4"/>
      <c r="G173" s="4"/>
      <c r="H173" s="4"/>
      <c r="I173" s="4"/>
      <c r="J173" s="4"/>
      <c r="K173" s="2"/>
      <c r="L173" s="5"/>
      <c r="M173" s="5"/>
      <c r="N173" s="6"/>
      <c r="O173" s="6"/>
      <c r="P173" s="6"/>
      <c r="Q173" s="4"/>
    </row>
    <row r="174" spans="1:17" ht="13.8">
      <c r="A174" s="2"/>
      <c r="B174" s="2"/>
      <c r="C174" s="3"/>
      <c r="D174" s="3"/>
      <c r="E174" s="4"/>
      <c r="F174" s="4"/>
      <c r="G174" s="4"/>
      <c r="H174" s="4"/>
      <c r="I174" s="4"/>
      <c r="J174" s="4"/>
      <c r="K174" s="2"/>
      <c r="L174" s="5"/>
      <c r="M174" s="5"/>
      <c r="N174" s="6"/>
      <c r="O174" s="6"/>
      <c r="P174" s="6"/>
      <c r="Q174" s="4"/>
    </row>
    <row r="175" spans="1:17" ht="13.8">
      <c r="A175" s="2"/>
      <c r="B175" s="2"/>
      <c r="C175" s="3"/>
      <c r="D175" s="3"/>
      <c r="E175" s="4"/>
      <c r="F175" s="4"/>
      <c r="G175" s="4"/>
      <c r="H175" s="4"/>
      <c r="I175" s="4"/>
      <c r="J175" s="4"/>
      <c r="K175" s="2"/>
      <c r="L175" s="5"/>
      <c r="M175" s="5"/>
      <c r="N175" s="6"/>
      <c r="O175" s="6"/>
      <c r="P175" s="6"/>
      <c r="Q175" s="4"/>
    </row>
    <row r="176" spans="1:17" ht="13.8">
      <c r="A176" s="2"/>
      <c r="B176" s="2"/>
      <c r="C176" s="3"/>
      <c r="D176" s="3"/>
      <c r="E176" s="4"/>
      <c r="F176" s="4"/>
      <c r="G176" s="4"/>
      <c r="H176" s="4"/>
      <c r="I176" s="4"/>
      <c r="J176" s="4"/>
      <c r="K176" s="2"/>
      <c r="L176" s="5"/>
      <c r="M176" s="5"/>
      <c r="N176" s="6"/>
      <c r="O176" s="6"/>
      <c r="P176" s="6"/>
      <c r="Q176" s="4"/>
    </row>
    <row r="177" spans="1:17" ht="13.8">
      <c r="A177" s="2"/>
      <c r="B177" s="2"/>
      <c r="C177" s="3"/>
      <c r="D177" s="3"/>
      <c r="E177" s="4"/>
      <c r="F177" s="4"/>
      <c r="G177" s="4"/>
      <c r="H177" s="4"/>
      <c r="I177" s="4"/>
      <c r="J177" s="4"/>
      <c r="K177" s="2"/>
      <c r="L177" s="5"/>
      <c r="M177" s="5"/>
      <c r="N177" s="6"/>
      <c r="O177" s="6"/>
      <c r="P177" s="6"/>
      <c r="Q177" s="4"/>
    </row>
    <row r="178" spans="1:17" ht="13.8">
      <c r="A178" s="2"/>
      <c r="B178" s="2"/>
      <c r="C178" s="3"/>
      <c r="D178" s="3"/>
      <c r="E178" s="4"/>
      <c r="F178" s="4"/>
      <c r="G178" s="4"/>
      <c r="H178" s="4"/>
      <c r="I178" s="4"/>
      <c r="J178" s="4"/>
      <c r="K178" s="2"/>
      <c r="L178" s="5"/>
      <c r="M178" s="5"/>
      <c r="N178" s="6"/>
      <c r="O178" s="6"/>
      <c r="P178" s="6"/>
      <c r="Q178" s="4"/>
    </row>
    <row r="179" spans="1:17" ht="13.8">
      <c r="A179" s="2"/>
      <c r="B179" s="2"/>
      <c r="C179" s="3"/>
      <c r="D179" s="3"/>
      <c r="E179" s="4"/>
      <c r="F179" s="4"/>
      <c r="G179" s="4"/>
      <c r="H179" s="4"/>
      <c r="I179" s="4"/>
      <c r="J179" s="4"/>
      <c r="K179" s="2"/>
      <c r="L179" s="5"/>
      <c r="M179" s="5"/>
      <c r="N179" s="6"/>
      <c r="O179" s="6"/>
      <c r="P179" s="6"/>
      <c r="Q179" s="4"/>
    </row>
    <row r="180" spans="1:17" ht="13.8">
      <c r="A180" s="2"/>
      <c r="B180" s="2"/>
      <c r="C180" s="3"/>
      <c r="D180" s="3"/>
      <c r="E180" s="4"/>
      <c r="F180" s="4"/>
      <c r="G180" s="4"/>
      <c r="H180" s="4"/>
      <c r="I180" s="4"/>
      <c r="J180" s="4"/>
      <c r="K180" s="2"/>
      <c r="L180" s="5"/>
      <c r="M180" s="5"/>
      <c r="N180" s="6"/>
      <c r="O180" s="6"/>
      <c r="P180" s="6"/>
      <c r="Q180" s="4"/>
    </row>
    <row r="181" spans="1:17" ht="13.8">
      <c r="A181" s="2"/>
      <c r="B181" s="2"/>
      <c r="C181" s="3"/>
      <c r="D181" s="3"/>
      <c r="E181" s="4"/>
      <c r="F181" s="4"/>
      <c r="G181" s="4"/>
      <c r="H181" s="4"/>
      <c r="I181" s="4"/>
      <c r="J181" s="4"/>
      <c r="K181" s="2"/>
      <c r="L181" s="5"/>
      <c r="M181" s="5"/>
      <c r="N181" s="6"/>
      <c r="O181" s="6"/>
      <c r="P181" s="6"/>
      <c r="Q181" s="4"/>
    </row>
    <row r="182" spans="1:17" ht="13.8">
      <c r="A182" s="2"/>
      <c r="B182" s="2"/>
      <c r="C182" s="3"/>
      <c r="D182" s="3"/>
      <c r="E182" s="4"/>
      <c r="F182" s="4"/>
      <c r="G182" s="4"/>
      <c r="H182" s="4"/>
      <c r="I182" s="4"/>
      <c r="J182" s="4"/>
      <c r="K182" s="2"/>
      <c r="L182" s="5"/>
      <c r="M182" s="5"/>
      <c r="N182" s="6"/>
      <c r="O182" s="6"/>
      <c r="P182" s="6"/>
      <c r="Q182" s="4"/>
    </row>
    <row r="183" spans="1:17" ht="13.8">
      <c r="A183" s="2"/>
      <c r="B183" s="2"/>
      <c r="C183" s="3"/>
      <c r="D183" s="3"/>
      <c r="E183" s="4"/>
      <c r="F183" s="4"/>
      <c r="G183" s="4"/>
      <c r="H183" s="4"/>
      <c r="I183" s="4"/>
      <c r="J183" s="4"/>
      <c r="K183" s="2"/>
      <c r="L183" s="5"/>
      <c r="M183" s="5"/>
      <c r="N183" s="6"/>
      <c r="O183" s="6"/>
      <c r="P183" s="6"/>
      <c r="Q183" s="4"/>
    </row>
    <row r="184" spans="1:17" ht="13.8">
      <c r="A184" s="2"/>
      <c r="B184" s="2"/>
      <c r="C184" s="3"/>
      <c r="D184" s="3"/>
      <c r="E184" s="4"/>
      <c r="F184" s="4"/>
      <c r="G184" s="4"/>
      <c r="H184" s="4"/>
      <c r="I184" s="4"/>
      <c r="J184" s="4"/>
      <c r="K184" s="2"/>
      <c r="L184" s="5"/>
      <c r="M184" s="5"/>
      <c r="N184" s="6"/>
      <c r="O184" s="6"/>
      <c r="P184" s="6"/>
      <c r="Q184" s="4"/>
    </row>
    <row r="185" spans="1:17" ht="13.8">
      <c r="A185" s="2"/>
      <c r="B185" s="2"/>
      <c r="C185" s="3"/>
      <c r="D185" s="3"/>
      <c r="E185" s="4"/>
      <c r="F185" s="4"/>
      <c r="G185" s="4"/>
      <c r="H185" s="4"/>
      <c r="I185" s="4"/>
      <c r="J185" s="4"/>
      <c r="K185" s="2"/>
      <c r="L185" s="5"/>
      <c r="M185" s="5"/>
      <c r="N185" s="6"/>
      <c r="O185" s="6"/>
      <c r="P185" s="6"/>
      <c r="Q185" s="4"/>
    </row>
    <row r="186" spans="1:17" ht="13.8">
      <c r="A186" s="2"/>
      <c r="B186" s="2"/>
      <c r="C186" s="3"/>
      <c r="D186" s="3"/>
      <c r="E186" s="4"/>
      <c r="F186" s="4"/>
      <c r="G186" s="4"/>
      <c r="H186" s="4"/>
      <c r="I186" s="4"/>
      <c r="J186" s="4"/>
      <c r="K186" s="2"/>
      <c r="L186" s="5"/>
      <c r="M186" s="5"/>
      <c r="N186" s="6"/>
      <c r="O186" s="6"/>
      <c r="P186" s="6"/>
      <c r="Q186" s="4"/>
    </row>
    <row r="187" spans="1:17" ht="13.8">
      <c r="A187" s="2"/>
      <c r="B187" s="2"/>
      <c r="C187" s="3"/>
      <c r="D187" s="3"/>
      <c r="E187" s="4"/>
      <c r="F187" s="4"/>
      <c r="G187" s="4"/>
      <c r="H187" s="4"/>
      <c r="I187" s="4"/>
      <c r="J187" s="4"/>
      <c r="K187" s="2"/>
      <c r="L187" s="5"/>
      <c r="M187" s="5"/>
      <c r="N187" s="6"/>
      <c r="O187" s="6"/>
      <c r="P187" s="6"/>
      <c r="Q187" s="4"/>
    </row>
    <row r="188" spans="1:17" ht="13.8">
      <c r="A188" s="2"/>
      <c r="B188" s="2"/>
      <c r="C188" s="3"/>
      <c r="D188" s="3"/>
      <c r="E188" s="4"/>
      <c r="F188" s="4"/>
      <c r="G188" s="4"/>
      <c r="H188" s="4"/>
      <c r="I188" s="4"/>
      <c r="J188" s="4"/>
      <c r="K188" s="2"/>
      <c r="L188" s="5"/>
      <c r="M188" s="5"/>
      <c r="N188" s="6"/>
      <c r="O188" s="6"/>
      <c r="P188" s="6"/>
      <c r="Q188" s="4"/>
    </row>
    <row r="189" spans="1:17" ht="13.8">
      <c r="A189" s="2"/>
      <c r="B189" s="2"/>
      <c r="C189" s="3"/>
      <c r="D189" s="3"/>
      <c r="E189" s="4"/>
      <c r="F189" s="4"/>
      <c r="G189" s="4"/>
      <c r="H189" s="4"/>
      <c r="I189" s="4"/>
      <c r="J189" s="4"/>
      <c r="K189" s="2"/>
      <c r="L189" s="5"/>
      <c r="M189" s="5"/>
      <c r="N189" s="6"/>
      <c r="O189" s="6"/>
      <c r="P189" s="6"/>
      <c r="Q189" s="4"/>
    </row>
    <row r="190" spans="1:17" ht="13.8">
      <c r="A190" s="2"/>
      <c r="B190" s="2"/>
      <c r="C190" s="3"/>
      <c r="D190" s="3"/>
      <c r="E190" s="4"/>
      <c r="F190" s="4"/>
      <c r="G190" s="4"/>
      <c r="H190" s="4"/>
      <c r="I190" s="4"/>
      <c r="J190" s="4"/>
      <c r="K190" s="2"/>
      <c r="L190" s="5"/>
      <c r="M190" s="5"/>
      <c r="N190" s="6"/>
      <c r="O190" s="6"/>
      <c r="P190" s="6"/>
      <c r="Q190" s="4"/>
    </row>
    <row r="191" spans="1:17" ht="13.8">
      <c r="A191" s="2"/>
      <c r="B191" s="2"/>
      <c r="C191" s="3"/>
      <c r="D191" s="3"/>
      <c r="E191" s="4"/>
      <c r="F191" s="4"/>
      <c r="G191" s="4"/>
      <c r="H191" s="4"/>
      <c r="I191" s="4"/>
      <c r="J191" s="4"/>
      <c r="K191" s="2"/>
      <c r="L191" s="5"/>
      <c r="M191" s="5"/>
      <c r="N191" s="6"/>
      <c r="O191" s="6"/>
      <c r="P191" s="6"/>
      <c r="Q191" s="4"/>
    </row>
    <row r="192" spans="1:17" ht="13.8">
      <c r="A192" s="2"/>
      <c r="B192" s="2"/>
      <c r="C192" s="3"/>
      <c r="D192" s="3"/>
      <c r="E192" s="4"/>
      <c r="F192" s="4"/>
      <c r="G192" s="4"/>
      <c r="H192" s="4"/>
      <c r="I192" s="4"/>
      <c r="J192" s="4"/>
      <c r="K192" s="2"/>
      <c r="L192" s="5"/>
      <c r="M192" s="5"/>
      <c r="N192" s="6"/>
      <c r="O192" s="6"/>
      <c r="P192" s="6"/>
      <c r="Q192" s="4"/>
    </row>
    <row r="193" spans="1:17" ht="13.8">
      <c r="A193" s="2"/>
      <c r="B193" s="2"/>
      <c r="C193" s="3"/>
      <c r="D193" s="3"/>
      <c r="E193" s="4"/>
      <c r="F193" s="4"/>
      <c r="G193" s="4"/>
      <c r="H193" s="4"/>
      <c r="I193" s="4"/>
      <c r="J193" s="4"/>
      <c r="K193" s="2"/>
      <c r="L193" s="5"/>
      <c r="M193" s="5"/>
      <c r="N193" s="6"/>
      <c r="O193" s="6"/>
      <c r="P193" s="6"/>
      <c r="Q193" s="4"/>
    </row>
    <row r="194" spans="1:17" ht="13.8">
      <c r="A194" s="2"/>
      <c r="B194" s="2"/>
      <c r="C194" s="3"/>
      <c r="D194" s="3"/>
      <c r="E194" s="4"/>
      <c r="F194" s="4"/>
      <c r="G194" s="4"/>
      <c r="H194" s="4"/>
      <c r="I194" s="4"/>
      <c r="J194" s="4"/>
      <c r="K194" s="2"/>
      <c r="L194" s="5"/>
      <c r="M194" s="5"/>
      <c r="N194" s="6"/>
      <c r="O194" s="6"/>
      <c r="P194" s="6"/>
      <c r="Q194" s="4"/>
    </row>
    <row r="195" spans="1:17" ht="13.8">
      <c r="A195" s="2"/>
      <c r="B195" s="2"/>
      <c r="C195" s="3"/>
      <c r="D195" s="3"/>
      <c r="E195" s="4"/>
      <c r="F195" s="4"/>
      <c r="G195" s="4"/>
      <c r="H195" s="4"/>
      <c r="I195" s="4"/>
      <c r="J195" s="4"/>
      <c r="K195" s="2"/>
      <c r="L195" s="5"/>
      <c r="M195" s="5"/>
      <c r="N195" s="6"/>
      <c r="O195" s="6"/>
      <c r="P195" s="6"/>
      <c r="Q195" s="4"/>
    </row>
    <row r="196" spans="1:17" ht="13.8">
      <c r="A196" s="2"/>
      <c r="B196" s="2"/>
      <c r="C196" s="3"/>
      <c r="D196" s="3"/>
      <c r="E196" s="4"/>
      <c r="F196" s="4"/>
      <c r="G196" s="4"/>
      <c r="H196" s="4"/>
      <c r="I196" s="4"/>
      <c r="J196" s="4"/>
      <c r="K196" s="2"/>
      <c r="L196" s="5"/>
      <c r="M196" s="5"/>
      <c r="N196" s="6"/>
      <c r="O196" s="6"/>
      <c r="P196" s="6"/>
      <c r="Q196" s="4"/>
    </row>
    <row r="197" spans="1:17" ht="13.8">
      <c r="A197" s="2"/>
      <c r="B197" s="2"/>
      <c r="C197" s="3"/>
      <c r="D197" s="3"/>
      <c r="E197" s="4"/>
      <c r="F197" s="4"/>
      <c r="G197" s="4"/>
      <c r="H197" s="4"/>
      <c r="I197" s="4"/>
      <c r="J197" s="4"/>
      <c r="K197" s="2"/>
      <c r="L197" s="5"/>
      <c r="M197" s="5"/>
      <c r="N197" s="6"/>
      <c r="O197" s="6"/>
      <c r="P197" s="6"/>
      <c r="Q197" s="4"/>
    </row>
    <row r="198" spans="1:17" ht="13.8">
      <c r="A198" s="2"/>
      <c r="B198" s="2"/>
      <c r="C198" s="3"/>
      <c r="D198" s="3"/>
      <c r="E198" s="4"/>
      <c r="F198" s="4"/>
      <c r="G198" s="4"/>
      <c r="H198" s="4"/>
      <c r="I198" s="4"/>
      <c r="J198" s="4"/>
      <c r="K198" s="2"/>
      <c r="L198" s="5"/>
      <c r="M198" s="5"/>
      <c r="N198" s="6"/>
      <c r="O198" s="6"/>
      <c r="P198" s="6"/>
      <c r="Q198" s="4"/>
    </row>
    <row r="199" spans="1:17" ht="13.8">
      <c r="A199" s="2"/>
      <c r="B199" s="2"/>
      <c r="C199" s="3"/>
      <c r="D199" s="3"/>
      <c r="E199" s="4"/>
      <c r="F199" s="4"/>
      <c r="G199" s="4"/>
      <c r="H199" s="4"/>
      <c r="I199" s="4"/>
      <c r="J199" s="4"/>
      <c r="K199" s="2"/>
      <c r="L199" s="5"/>
      <c r="M199" s="5"/>
      <c r="N199" s="6"/>
      <c r="O199" s="6"/>
      <c r="P199" s="6"/>
      <c r="Q199" s="4"/>
    </row>
    <row r="200" spans="1:17" ht="13.8">
      <c r="A200" s="2"/>
      <c r="B200" s="2"/>
      <c r="C200" s="3"/>
      <c r="D200" s="3"/>
      <c r="E200" s="4"/>
      <c r="F200" s="4"/>
      <c r="G200" s="4"/>
      <c r="H200" s="4"/>
      <c r="I200" s="4"/>
      <c r="J200" s="4"/>
      <c r="K200" s="2"/>
      <c r="L200" s="5"/>
      <c r="M200" s="5"/>
      <c r="N200" s="6"/>
      <c r="O200" s="6"/>
      <c r="P200" s="6"/>
      <c r="Q200" s="4"/>
    </row>
    <row r="201" spans="1:17" ht="13.8">
      <c r="A201" s="2"/>
      <c r="B201" s="2"/>
      <c r="C201" s="3"/>
      <c r="D201" s="3"/>
      <c r="E201" s="4"/>
      <c r="F201" s="4"/>
      <c r="G201" s="4"/>
      <c r="H201" s="4"/>
      <c r="I201" s="4"/>
      <c r="J201" s="4"/>
      <c r="K201" s="2"/>
      <c r="L201" s="5"/>
      <c r="M201" s="5"/>
      <c r="N201" s="6"/>
      <c r="O201" s="6"/>
      <c r="P201" s="6"/>
      <c r="Q201" s="4"/>
    </row>
    <row r="202" spans="1:17" ht="13.8">
      <c r="A202" s="2"/>
      <c r="B202" s="2"/>
      <c r="C202" s="3"/>
      <c r="D202" s="3"/>
      <c r="E202" s="4"/>
      <c r="F202" s="4"/>
      <c r="G202" s="4"/>
      <c r="H202" s="4"/>
      <c r="I202" s="4"/>
      <c r="J202" s="4"/>
      <c r="K202" s="2"/>
      <c r="L202" s="5"/>
      <c r="M202" s="5"/>
      <c r="N202" s="6"/>
      <c r="O202" s="6"/>
      <c r="P202" s="6"/>
      <c r="Q202" s="4"/>
    </row>
    <row r="203" spans="1:17" ht="13.8">
      <c r="A203" s="2"/>
      <c r="B203" s="2"/>
      <c r="C203" s="3"/>
      <c r="D203" s="3"/>
      <c r="E203" s="4"/>
      <c r="F203" s="4"/>
      <c r="G203" s="4"/>
      <c r="H203" s="4"/>
      <c r="I203" s="4"/>
      <c r="J203" s="4"/>
      <c r="K203" s="2"/>
      <c r="L203" s="5"/>
      <c r="M203" s="5"/>
      <c r="N203" s="6"/>
      <c r="O203" s="6"/>
      <c r="P203" s="6"/>
      <c r="Q203" s="4"/>
    </row>
    <row r="204" spans="1:17" ht="13.8">
      <c r="A204" s="2"/>
      <c r="B204" s="2"/>
      <c r="C204" s="3"/>
      <c r="D204" s="3"/>
      <c r="E204" s="4"/>
      <c r="F204" s="4"/>
      <c r="G204" s="4"/>
      <c r="H204" s="4"/>
      <c r="I204" s="4"/>
      <c r="J204" s="4"/>
      <c r="K204" s="2"/>
      <c r="L204" s="5"/>
      <c r="M204" s="5"/>
      <c r="N204" s="6"/>
      <c r="O204" s="6"/>
      <c r="P204" s="6"/>
      <c r="Q204" s="4"/>
    </row>
    <row r="205" spans="1:17" ht="13.8">
      <c r="A205" s="2"/>
      <c r="B205" s="2"/>
      <c r="C205" s="3"/>
      <c r="D205" s="3"/>
      <c r="E205" s="4"/>
      <c r="F205" s="4"/>
      <c r="G205" s="4"/>
      <c r="H205" s="4"/>
      <c r="I205" s="4"/>
      <c r="J205" s="4"/>
      <c r="K205" s="2"/>
      <c r="L205" s="5"/>
      <c r="M205" s="5"/>
      <c r="N205" s="6"/>
      <c r="O205" s="6"/>
      <c r="P205" s="6"/>
      <c r="Q205" s="4"/>
    </row>
    <row r="206" spans="1:17" ht="13.8">
      <c r="A206" s="2"/>
      <c r="B206" s="2"/>
      <c r="C206" s="3"/>
      <c r="D206" s="3"/>
      <c r="E206" s="4"/>
      <c r="F206" s="4"/>
      <c r="G206" s="4"/>
      <c r="H206" s="4"/>
      <c r="I206" s="4"/>
      <c r="J206" s="4"/>
      <c r="K206" s="2"/>
      <c r="L206" s="5"/>
      <c r="M206" s="5"/>
      <c r="N206" s="6"/>
      <c r="O206" s="6"/>
      <c r="P206" s="6"/>
      <c r="Q206" s="4"/>
    </row>
    <row r="207" spans="1:17" ht="13.8">
      <c r="A207" s="2"/>
      <c r="B207" s="2"/>
      <c r="C207" s="3"/>
      <c r="D207" s="3"/>
      <c r="E207" s="4"/>
      <c r="F207" s="4"/>
      <c r="G207" s="4"/>
      <c r="H207" s="4"/>
      <c r="I207" s="4"/>
      <c r="J207" s="4"/>
      <c r="K207" s="2"/>
      <c r="L207" s="5"/>
      <c r="M207" s="5"/>
      <c r="N207" s="6"/>
      <c r="O207" s="6"/>
      <c r="P207" s="6"/>
      <c r="Q207" s="4"/>
    </row>
    <row r="208" spans="1:17" ht="13.8">
      <c r="A208" s="2"/>
      <c r="B208" s="2"/>
      <c r="C208" s="3"/>
      <c r="D208" s="3"/>
      <c r="E208" s="4"/>
      <c r="F208" s="4"/>
      <c r="G208" s="4"/>
      <c r="H208" s="4"/>
      <c r="I208" s="4"/>
      <c r="J208" s="4"/>
      <c r="K208" s="2"/>
      <c r="L208" s="5"/>
      <c r="M208" s="5"/>
      <c r="N208" s="6"/>
      <c r="O208" s="6"/>
      <c r="P208" s="6"/>
      <c r="Q208" s="4"/>
    </row>
    <row r="209" spans="1:17" ht="13.8">
      <c r="A209" s="2"/>
      <c r="B209" s="2"/>
      <c r="C209" s="3"/>
      <c r="D209" s="3"/>
      <c r="E209" s="4"/>
      <c r="F209" s="4"/>
      <c r="G209" s="4"/>
      <c r="H209" s="4"/>
      <c r="I209" s="4"/>
      <c r="J209" s="4"/>
      <c r="K209" s="2"/>
      <c r="L209" s="5"/>
      <c r="M209" s="5"/>
      <c r="N209" s="6"/>
      <c r="O209" s="6"/>
      <c r="P209" s="6"/>
      <c r="Q209" s="4"/>
    </row>
    <row r="210" spans="1:17" ht="13.8">
      <c r="A210" s="2"/>
      <c r="B210" s="2"/>
      <c r="C210" s="3"/>
      <c r="D210" s="3"/>
      <c r="E210" s="4"/>
      <c r="F210" s="4"/>
      <c r="G210" s="4"/>
      <c r="H210" s="4"/>
      <c r="I210" s="4"/>
      <c r="J210" s="4"/>
      <c r="K210" s="2"/>
      <c r="L210" s="5"/>
      <c r="M210" s="5"/>
      <c r="N210" s="6"/>
      <c r="O210" s="6"/>
      <c r="P210" s="6"/>
      <c r="Q210" s="4"/>
    </row>
    <row r="211" spans="1:17" ht="13.8">
      <c r="A211" s="2"/>
      <c r="B211" s="2"/>
      <c r="C211" s="3"/>
      <c r="D211" s="3"/>
      <c r="E211" s="4"/>
      <c r="F211" s="4"/>
      <c r="G211" s="4"/>
      <c r="H211" s="4"/>
      <c r="I211" s="4"/>
      <c r="J211" s="4"/>
      <c r="K211" s="2"/>
      <c r="L211" s="5"/>
      <c r="M211" s="5"/>
      <c r="N211" s="6"/>
      <c r="O211" s="6"/>
      <c r="P211" s="6"/>
      <c r="Q211" s="4"/>
    </row>
    <row r="212" spans="1:17" ht="13.8">
      <c r="A212" s="2"/>
      <c r="B212" s="2"/>
      <c r="C212" s="3"/>
      <c r="D212" s="3"/>
      <c r="E212" s="4"/>
      <c r="F212" s="4"/>
      <c r="G212" s="4"/>
      <c r="H212" s="4"/>
      <c r="I212" s="4"/>
      <c r="J212" s="4"/>
      <c r="K212" s="2"/>
      <c r="L212" s="5"/>
      <c r="M212" s="5"/>
      <c r="N212" s="6"/>
      <c r="O212" s="6"/>
      <c r="P212" s="6"/>
      <c r="Q212" s="4"/>
    </row>
    <row r="213" spans="1:17" ht="13.8">
      <c r="A213" s="2"/>
      <c r="B213" s="2"/>
      <c r="C213" s="3"/>
      <c r="D213" s="3"/>
      <c r="E213" s="4"/>
      <c r="F213" s="4"/>
      <c r="G213" s="4"/>
      <c r="H213" s="4"/>
      <c r="I213" s="4"/>
      <c r="J213" s="4"/>
      <c r="K213" s="2"/>
      <c r="L213" s="5"/>
      <c r="M213" s="5"/>
      <c r="N213" s="6"/>
      <c r="O213" s="6"/>
      <c r="P213" s="6"/>
      <c r="Q213" s="4"/>
    </row>
    <row r="214" spans="1:17" ht="13.8">
      <c r="A214" s="2"/>
      <c r="B214" s="2"/>
      <c r="C214" s="3"/>
      <c r="D214" s="3"/>
      <c r="E214" s="4"/>
      <c r="F214" s="4"/>
      <c r="G214" s="4"/>
      <c r="H214" s="4"/>
      <c r="I214" s="4"/>
      <c r="J214" s="4"/>
      <c r="K214" s="2"/>
      <c r="L214" s="5"/>
      <c r="M214" s="5"/>
      <c r="N214" s="6"/>
      <c r="O214" s="6"/>
      <c r="P214" s="6"/>
      <c r="Q214" s="4"/>
    </row>
    <row r="215" spans="1:17" ht="13.8">
      <c r="A215" s="2"/>
      <c r="B215" s="2"/>
      <c r="C215" s="3"/>
      <c r="D215" s="3"/>
      <c r="E215" s="4"/>
      <c r="F215" s="4"/>
      <c r="G215" s="4"/>
      <c r="H215" s="4"/>
      <c r="I215" s="4"/>
      <c r="J215" s="4"/>
      <c r="K215" s="2"/>
      <c r="L215" s="5"/>
      <c r="M215" s="5"/>
      <c r="N215" s="6"/>
      <c r="O215" s="6"/>
      <c r="P215" s="6"/>
      <c r="Q215" s="4"/>
    </row>
    <row r="216" spans="1:17" ht="13.8">
      <c r="A216" s="2"/>
      <c r="B216" s="2"/>
      <c r="C216" s="3"/>
      <c r="D216" s="3"/>
      <c r="E216" s="4"/>
      <c r="F216" s="4"/>
      <c r="G216" s="4"/>
      <c r="H216" s="4"/>
      <c r="I216" s="4"/>
      <c r="J216" s="4"/>
      <c r="K216" s="2"/>
      <c r="L216" s="5"/>
      <c r="M216" s="5"/>
      <c r="N216" s="6"/>
      <c r="O216" s="6"/>
      <c r="P216" s="6"/>
      <c r="Q216" s="4"/>
    </row>
    <row r="217" spans="1:17" ht="13.8">
      <c r="A217" s="2"/>
      <c r="B217" s="2"/>
      <c r="C217" s="3"/>
      <c r="D217" s="3"/>
      <c r="E217" s="4"/>
      <c r="F217" s="4"/>
      <c r="G217" s="4"/>
      <c r="H217" s="4"/>
      <c r="I217" s="4"/>
      <c r="J217" s="4"/>
      <c r="K217" s="2"/>
      <c r="L217" s="5"/>
      <c r="M217" s="5"/>
      <c r="N217" s="6"/>
      <c r="O217" s="6"/>
      <c r="P217" s="6"/>
      <c r="Q217" s="4"/>
    </row>
    <row r="218" spans="1:17" ht="13.8">
      <c r="A218" s="2"/>
      <c r="B218" s="2"/>
      <c r="C218" s="3"/>
      <c r="D218" s="3"/>
      <c r="E218" s="4"/>
      <c r="F218" s="4"/>
      <c r="G218" s="4"/>
      <c r="H218" s="4"/>
      <c r="I218" s="4"/>
      <c r="J218" s="4"/>
      <c r="K218" s="2"/>
      <c r="L218" s="5"/>
      <c r="M218" s="5"/>
      <c r="N218" s="6"/>
      <c r="O218" s="6"/>
      <c r="P218" s="6"/>
      <c r="Q218" s="4"/>
    </row>
    <row r="219" spans="1:17" ht="13.8">
      <c r="A219" s="2"/>
      <c r="B219" s="2"/>
      <c r="C219" s="3"/>
      <c r="D219" s="3"/>
      <c r="E219" s="4"/>
      <c r="F219" s="4"/>
      <c r="G219" s="4"/>
      <c r="H219" s="4"/>
      <c r="I219" s="4"/>
      <c r="J219" s="4"/>
      <c r="K219" s="2"/>
      <c r="L219" s="5"/>
      <c r="M219" s="5"/>
      <c r="N219" s="6"/>
      <c r="O219" s="6"/>
      <c r="P219" s="6"/>
      <c r="Q219" s="4"/>
    </row>
    <row r="220" spans="1:17" ht="13.8">
      <c r="A220" s="2"/>
      <c r="B220" s="2"/>
      <c r="C220" s="3"/>
      <c r="D220" s="3"/>
      <c r="E220" s="4"/>
      <c r="F220" s="4"/>
      <c r="G220" s="4"/>
      <c r="H220" s="4"/>
      <c r="I220" s="4"/>
      <c r="J220" s="4"/>
      <c r="K220" s="2"/>
      <c r="L220" s="5"/>
      <c r="M220" s="5"/>
      <c r="N220" s="6"/>
      <c r="O220" s="6"/>
      <c r="P220" s="6"/>
      <c r="Q220" s="4"/>
    </row>
    <row r="221" spans="1:17" ht="13.8">
      <c r="A221" s="2"/>
      <c r="B221" s="2"/>
      <c r="C221" s="3"/>
      <c r="D221" s="3"/>
      <c r="E221" s="4"/>
      <c r="F221" s="4"/>
      <c r="G221" s="4"/>
      <c r="H221" s="4"/>
      <c r="I221" s="4"/>
      <c r="J221" s="4"/>
      <c r="K221" s="2"/>
      <c r="L221" s="5"/>
      <c r="M221" s="5"/>
      <c r="N221" s="6"/>
      <c r="O221" s="6"/>
      <c r="P221" s="6"/>
      <c r="Q221" s="4"/>
    </row>
    <row r="222" spans="1:17" ht="13.8">
      <c r="A222" s="2"/>
      <c r="B222" s="2"/>
      <c r="C222" s="3"/>
      <c r="D222" s="3"/>
      <c r="E222" s="4"/>
      <c r="F222" s="4"/>
      <c r="G222" s="4"/>
      <c r="H222" s="4"/>
      <c r="I222" s="4"/>
      <c r="J222" s="4"/>
      <c r="K222" s="2"/>
      <c r="L222" s="5"/>
      <c r="M222" s="5"/>
      <c r="N222" s="6"/>
      <c r="O222" s="6"/>
      <c r="P222" s="6"/>
      <c r="Q222" s="4"/>
    </row>
    <row r="223" spans="1:17" ht="13.8">
      <c r="A223" s="2"/>
      <c r="B223" s="2"/>
      <c r="C223" s="3"/>
      <c r="D223" s="3"/>
      <c r="E223" s="4"/>
      <c r="F223" s="4"/>
      <c r="G223" s="4"/>
      <c r="H223" s="4"/>
      <c r="I223" s="4"/>
      <c r="J223" s="4"/>
      <c r="K223" s="2"/>
      <c r="L223" s="5"/>
      <c r="M223" s="5"/>
      <c r="N223" s="6"/>
      <c r="O223" s="6"/>
      <c r="P223" s="6"/>
      <c r="Q223" s="4"/>
    </row>
    <row r="224" spans="1:17" ht="13.8">
      <c r="A224" s="2"/>
      <c r="B224" s="2"/>
      <c r="C224" s="3"/>
      <c r="D224" s="3"/>
      <c r="E224" s="4"/>
      <c r="F224" s="4"/>
      <c r="G224" s="4"/>
      <c r="H224" s="4"/>
      <c r="I224" s="4"/>
      <c r="J224" s="4"/>
      <c r="K224" s="2"/>
      <c r="L224" s="5"/>
      <c r="M224" s="5"/>
      <c r="N224" s="6"/>
      <c r="O224" s="6"/>
      <c r="P224" s="6"/>
      <c r="Q224" s="4"/>
    </row>
    <row r="225" spans="1:17" ht="13.8">
      <c r="A225" s="2"/>
      <c r="B225" s="2"/>
      <c r="C225" s="3"/>
      <c r="D225" s="3"/>
      <c r="E225" s="4"/>
      <c r="F225" s="4"/>
      <c r="G225" s="4"/>
      <c r="H225" s="4"/>
      <c r="I225" s="4"/>
      <c r="J225" s="4"/>
      <c r="K225" s="2"/>
      <c r="L225" s="5"/>
      <c r="M225" s="5"/>
      <c r="N225" s="6"/>
      <c r="O225" s="6"/>
      <c r="P225" s="6"/>
      <c r="Q225" s="4"/>
    </row>
    <row r="226" spans="1:17" ht="13.8">
      <c r="A226" s="2"/>
      <c r="B226" s="2"/>
      <c r="C226" s="3"/>
      <c r="D226" s="3"/>
      <c r="E226" s="4"/>
      <c r="F226" s="4"/>
      <c r="G226" s="4"/>
      <c r="H226" s="4"/>
      <c r="I226" s="4"/>
      <c r="J226" s="4"/>
      <c r="K226" s="2"/>
      <c r="L226" s="5"/>
      <c r="M226" s="5"/>
      <c r="N226" s="6"/>
      <c r="O226" s="6"/>
      <c r="P226" s="6"/>
      <c r="Q226" s="4"/>
    </row>
    <row r="227" spans="1:17" ht="13.8">
      <c r="A227" s="2"/>
      <c r="B227" s="2"/>
      <c r="C227" s="3"/>
      <c r="D227" s="3"/>
      <c r="E227" s="4"/>
      <c r="F227" s="4"/>
      <c r="G227" s="4"/>
      <c r="H227" s="4"/>
      <c r="I227" s="4"/>
      <c r="J227" s="4"/>
      <c r="K227" s="2"/>
      <c r="L227" s="5"/>
      <c r="M227" s="5"/>
      <c r="N227" s="6"/>
      <c r="O227" s="6"/>
      <c r="P227" s="6"/>
      <c r="Q227" s="4"/>
    </row>
    <row r="228" spans="1:17" ht="13.8">
      <c r="A228" s="2"/>
      <c r="B228" s="2"/>
      <c r="C228" s="3"/>
      <c r="D228" s="3"/>
      <c r="E228" s="4"/>
      <c r="F228" s="4"/>
      <c r="G228" s="4"/>
      <c r="H228" s="4"/>
      <c r="I228" s="4"/>
      <c r="J228" s="4"/>
      <c r="K228" s="2"/>
      <c r="L228" s="5"/>
      <c r="M228" s="5"/>
      <c r="N228" s="6"/>
      <c r="O228" s="6"/>
      <c r="P228" s="6"/>
      <c r="Q228" s="4"/>
    </row>
    <row r="229" spans="1:17" ht="13.8">
      <c r="A229" s="2"/>
      <c r="B229" s="2"/>
      <c r="C229" s="3"/>
      <c r="D229" s="3"/>
      <c r="E229" s="4"/>
      <c r="F229" s="4"/>
      <c r="G229" s="4"/>
      <c r="H229" s="4"/>
      <c r="I229" s="4"/>
      <c r="J229" s="4"/>
      <c r="K229" s="2"/>
      <c r="L229" s="5"/>
      <c r="M229" s="5"/>
      <c r="N229" s="6"/>
      <c r="O229" s="6"/>
      <c r="P229" s="6"/>
      <c r="Q229" s="4"/>
    </row>
    <row r="230" spans="1:17" ht="13.8">
      <c r="A230" s="2"/>
      <c r="B230" s="2"/>
      <c r="C230" s="3"/>
      <c r="D230" s="3"/>
      <c r="E230" s="4"/>
      <c r="F230" s="4"/>
      <c r="G230" s="4"/>
      <c r="H230" s="4"/>
      <c r="I230" s="4"/>
      <c r="J230" s="4"/>
      <c r="K230" s="2"/>
      <c r="L230" s="5"/>
      <c r="M230" s="5"/>
      <c r="N230" s="6"/>
      <c r="O230" s="6"/>
      <c r="P230" s="6"/>
      <c r="Q230" s="4"/>
    </row>
    <row r="231" spans="1:17" ht="13.8">
      <c r="A231" s="2"/>
      <c r="B231" s="2"/>
      <c r="C231" s="3"/>
      <c r="D231" s="3"/>
      <c r="E231" s="4"/>
      <c r="F231" s="4"/>
      <c r="G231" s="4"/>
      <c r="H231" s="4"/>
      <c r="I231" s="4"/>
      <c r="J231" s="4"/>
      <c r="K231" s="2"/>
      <c r="L231" s="5"/>
      <c r="M231" s="5"/>
      <c r="N231" s="6"/>
      <c r="O231" s="6"/>
      <c r="P231" s="6"/>
      <c r="Q231" s="4"/>
    </row>
    <row r="232" spans="1:17" ht="13.8">
      <c r="A232" s="2"/>
      <c r="B232" s="2"/>
      <c r="C232" s="3"/>
      <c r="D232" s="3"/>
      <c r="E232" s="4"/>
      <c r="F232" s="4"/>
      <c r="G232" s="4"/>
      <c r="H232" s="4"/>
      <c r="I232" s="4"/>
      <c r="J232" s="4"/>
      <c r="K232" s="2"/>
      <c r="L232" s="5"/>
      <c r="M232" s="5"/>
      <c r="N232" s="6"/>
      <c r="O232" s="6"/>
      <c r="P232" s="6"/>
      <c r="Q232" s="4"/>
    </row>
    <row r="233" spans="1:17" ht="13.8">
      <c r="A233" s="2"/>
      <c r="B233" s="2"/>
      <c r="C233" s="3"/>
      <c r="D233" s="3"/>
      <c r="E233" s="4"/>
      <c r="F233" s="4"/>
      <c r="G233" s="4"/>
      <c r="H233" s="4"/>
      <c r="I233" s="4"/>
      <c r="J233" s="4"/>
      <c r="K233" s="2"/>
      <c r="L233" s="5"/>
      <c r="M233" s="5"/>
      <c r="N233" s="6"/>
      <c r="O233" s="6"/>
      <c r="P233" s="6"/>
      <c r="Q233" s="4"/>
    </row>
    <row r="234" spans="1:17" ht="13.8">
      <c r="A234" s="2"/>
      <c r="B234" s="2"/>
      <c r="C234" s="3"/>
      <c r="D234" s="3"/>
      <c r="E234" s="4"/>
      <c r="F234" s="4"/>
      <c r="G234" s="4"/>
      <c r="H234" s="4"/>
      <c r="I234" s="4"/>
      <c r="J234" s="4"/>
      <c r="K234" s="2"/>
      <c r="L234" s="5"/>
      <c r="M234" s="5"/>
      <c r="N234" s="6"/>
      <c r="O234" s="6"/>
      <c r="P234" s="6"/>
      <c r="Q234" s="4"/>
    </row>
    <row r="235" spans="1:17" ht="13.8">
      <c r="A235" s="2"/>
      <c r="B235" s="2"/>
      <c r="C235" s="3"/>
      <c r="D235" s="3"/>
      <c r="E235" s="4"/>
      <c r="F235" s="4"/>
      <c r="G235" s="4"/>
      <c r="H235" s="4"/>
      <c r="I235" s="4"/>
      <c r="J235" s="4"/>
      <c r="K235" s="2"/>
      <c r="L235" s="5"/>
      <c r="M235" s="5"/>
      <c r="N235" s="6"/>
      <c r="O235" s="6"/>
      <c r="P235" s="6"/>
      <c r="Q235" s="4"/>
    </row>
    <row r="236" spans="1:17" ht="13.8">
      <c r="A236" s="2"/>
      <c r="B236" s="2"/>
      <c r="C236" s="3"/>
      <c r="D236" s="3"/>
      <c r="E236" s="4"/>
      <c r="F236" s="4"/>
      <c r="G236" s="4"/>
      <c r="H236" s="4"/>
      <c r="I236" s="4"/>
      <c r="J236" s="4"/>
      <c r="K236" s="2"/>
      <c r="L236" s="5"/>
      <c r="M236" s="5"/>
      <c r="N236" s="6"/>
      <c r="O236" s="6"/>
      <c r="P236" s="6"/>
      <c r="Q236" s="4"/>
    </row>
    <row r="237" spans="1:17" ht="13.8">
      <c r="A237" s="2"/>
      <c r="B237" s="2"/>
      <c r="C237" s="3"/>
      <c r="D237" s="3"/>
      <c r="E237" s="4"/>
      <c r="F237" s="4"/>
      <c r="G237" s="4"/>
      <c r="H237" s="4"/>
      <c r="I237" s="4"/>
      <c r="J237" s="4"/>
      <c r="K237" s="2"/>
      <c r="L237" s="5"/>
      <c r="M237" s="5"/>
      <c r="N237" s="6"/>
      <c r="O237" s="6"/>
      <c r="P237" s="6"/>
      <c r="Q237" s="4"/>
    </row>
    <row r="238" spans="1:17" ht="13.8">
      <c r="A238" s="2"/>
      <c r="B238" s="2"/>
      <c r="C238" s="3"/>
      <c r="D238" s="3"/>
      <c r="E238" s="4"/>
      <c r="F238" s="4"/>
      <c r="G238" s="4"/>
      <c r="H238" s="4"/>
      <c r="I238" s="4"/>
      <c r="J238" s="4"/>
      <c r="K238" s="2"/>
      <c r="L238" s="5"/>
      <c r="M238" s="5"/>
      <c r="N238" s="6"/>
      <c r="O238" s="6"/>
      <c r="P238" s="6"/>
      <c r="Q238" s="4"/>
    </row>
    <row r="239" spans="1:17" ht="13.8">
      <c r="A239" s="2"/>
      <c r="B239" s="2"/>
      <c r="C239" s="3"/>
      <c r="D239" s="3"/>
      <c r="E239" s="4"/>
      <c r="F239" s="4"/>
      <c r="G239" s="4"/>
      <c r="H239" s="4"/>
      <c r="I239" s="4"/>
      <c r="J239" s="4"/>
      <c r="K239" s="2"/>
      <c r="L239" s="5"/>
      <c r="M239" s="5"/>
      <c r="N239" s="6"/>
      <c r="O239" s="6"/>
      <c r="P239" s="6"/>
      <c r="Q239" s="4"/>
    </row>
    <row r="240" spans="1:17" ht="13.8">
      <c r="A240" s="2"/>
      <c r="B240" s="2"/>
      <c r="C240" s="3"/>
      <c r="D240" s="3"/>
      <c r="E240" s="4"/>
      <c r="F240" s="4"/>
      <c r="G240" s="4"/>
      <c r="H240" s="4"/>
      <c r="I240" s="4"/>
      <c r="J240" s="4"/>
      <c r="K240" s="2"/>
      <c r="L240" s="5"/>
      <c r="M240" s="5"/>
      <c r="N240" s="6"/>
      <c r="O240" s="6"/>
      <c r="P240" s="6"/>
      <c r="Q240" s="4"/>
    </row>
    <row r="241" spans="1:17" ht="13.8">
      <c r="A241" s="2"/>
      <c r="B241" s="2"/>
      <c r="C241" s="3"/>
      <c r="D241" s="3"/>
      <c r="E241" s="4"/>
      <c r="F241" s="4"/>
      <c r="G241" s="4"/>
      <c r="H241" s="4"/>
      <c r="I241" s="4"/>
      <c r="J241" s="4"/>
      <c r="K241" s="2"/>
      <c r="L241" s="5"/>
      <c r="M241" s="5"/>
      <c r="N241" s="6"/>
      <c r="O241" s="6"/>
      <c r="P241" s="6"/>
      <c r="Q241" s="4"/>
    </row>
    <row r="242" spans="1:17" ht="13.8">
      <c r="A242" s="2"/>
      <c r="B242" s="2"/>
      <c r="C242" s="3"/>
      <c r="D242" s="3"/>
      <c r="E242" s="4"/>
      <c r="F242" s="4"/>
      <c r="G242" s="4"/>
      <c r="H242" s="4"/>
      <c r="I242" s="4"/>
      <c r="J242" s="4"/>
      <c r="K242" s="2"/>
      <c r="L242" s="5"/>
      <c r="M242" s="5"/>
      <c r="N242" s="6"/>
      <c r="O242" s="6"/>
      <c r="P242" s="6"/>
      <c r="Q242" s="4"/>
    </row>
    <row r="243" spans="1:17" ht="13.8">
      <c r="A243" s="2"/>
      <c r="B243" s="2"/>
      <c r="C243" s="3"/>
      <c r="D243" s="3"/>
      <c r="E243" s="4"/>
      <c r="F243" s="4"/>
      <c r="G243" s="4"/>
      <c r="H243" s="4"/>
      <c r="I243" s="4"/>
      <c r="J243" s="4"/>
      <c r="K243" s="2"/>
      <c r="L243" s="5"/>
      <c r="M243" s="5"/>
      <c r="N243" s="6"/>
      <c r="O243" s="6"/>
      <c r="P243" s="6"/>
      <c r="Q243" s="4"/>
    </row>
    <row r="244" spans="1:17" ht="13.8">
      <c r="A244" s="2"/>
      <c r="B244" s="2"/>
      <c r="C244" s="3"/>
      <c r="D244" s="3"/>
      <c r="E244" s="4"/>
      <c r="F244" s="4"/>
      <c r="G244" s="4"/>
      <c r="H244" s="4"/>
      <c r="I244" s="4"/>
      <c r="J244" s="4"/>
      <c r="K244" s="2"/>
      <c r="L244" s="5"/>
      <c r="M244" s="5"/>
      <c r="N244" s="6"/>
      <c r="O244" s="6"/>
      <c r="P244" s="6"/>
      <c r="Q244" s="4"/>
    </row>
    <row r="245" spans="1:17" ht="13.8">
      <c r="A245" s="2"/>
      <c r="B245" s="2"/>
      <c r="C245" s="3"/>
      <c r="D245" s="3"/>
      <c r="E245" s="4"/>
      <c r="F245" s="4"/>
      <c r="G245" s="4"/>
      <c r="H245" s="4"/>
      <c r="I245" s="4"/>
      <c r="J245" s="4"/>
      <c r="K245" s="2"/>
      <c r="L245" s="5"/>
      <c r="M245" s="5"/>
      <c r="N245" s="6"/>
      <c r="O245" s="6"/>
      <c r="P245" s="6"/>
      <c r="Q245" s="4"/>
    </row>
    <row r="246" spans="1:17" ht="13.8">
      <c r="A246" s="2"/>
      <c r="B246" s="2"/>
      <c r="C246" s="3"/>
      <c r="D246" s="3"/>
      <c r="E246" s="4"/>
      <c r="F246" s="4"/>
      <c r="G246" s="4"/>
      <c r="H246" s="4"/>
      <c r="I246" s="4"/>
      <c r="J246" s="4"/>
      <c r="K246" s="2"/>
      <c r="L246" s="5"/>
      <c r="M246" s="5"/>
      <c r="N246" s="6"/>
      <c r="O246" s="6"/>
      <c r="P246" s="6"/>
      <c r="Q246" s="4"/>
    </row>
    <row r="247" spans="1:17" ht="13.8">
      <c r="A247" s="2"/>
      <c r="B247" s="2"/>
      <c r="C247" s="3"/>
      <c r="D247" s="3"/>
      <c r="E247" s="4"/>
      <c r="F247" s="4"/>
      <c r="G247" s="4"/>
      <c r="H247" s="4"/>
      <c r="I247" s="4"/>
      <c r="J247" s="4"/>
      <c r="K247" s="2"/>
      <c r="L247" s="5"/>
      <c r="M247" s="5"/>
      <c r="N247" s="6"/>
      <c r="O247" s="6"/>
      <c r="P247" s="6"/>
      <c r="Q247" s="4"/>
    </row>
    <row r="248" spans="1:17" ht="13.8">
      <c r="A248" s="2"/>
      <c r="B248" s="2"/>
      <c r="C248" s="3"/>
      <c r="D248" s="3"/>
      <c r="E248" s="4"/>
      <c r="F248" s="4"/>
      <c r="G248" s="4"/>
      <c r="H248" s="4"/>
      <c r="I248" s="4"/>
      <c r="J248" s="4"/>
      <c r="K248" s="2"/>
      <c r="L248" s="5"/>
      <c r="M248" s="5"/>
      <c r="N248" s="6"/>
      <c r="O248" s="6"/>
      <c r="P248" s="6"/>
      <c r="Q248" s="4"/>
    </row>
    <row r="249" spans="1:17" ht="13.8">
      <c r="A249" s="2"/>
      <c r="B249" s="2"/>
      <c r="C249" s="3"/>
      <c r="D249" s="3"/>
      <c r="E249" s="4"/>
      <c r="F249" s="4"/>
      <c r="G249" s="4"/>
      <c r="H249" s="4"/>
      <c r="I249" s="4"/>
      <c r="J249" s="4"/>
      <c r="K249" s="2"/>
      <c r="L249" s="5"/>
      <c r="M249" s="5"/>
      <c r="N249" s="6"/>
      <c r="O249" s="6"/>
      <c r="P249" s="6"/>
      <c r="Q249" s="4"/>
    </row>
    <row r="250" spans="1:17" ht="13.8">
      <c r="A250" s="2"/>
      <c r="B250" s="2"/>
      <c r="C250" s="3"/>
      <c r="D250" s="3"/>
      <c r="E250" s="4"/>
      <c r="F250" s="4"/>
      <c r="G250" s="4"/>
      <c r="H250" s="4"/>
      <c r="I250" s="4"/>
      <c r="J250" s="4"/>
      <c r="K250" s="2"/>
      <c r="L250" s="5"/>
      <c r="M250" s="5"/>
      <c r="N250" s="6"/>
      <c r="O250" s="6"/>
      <c r="P250" s="6"/>
      <c r="Q250" s="4"/>
    </row>
    <row r="251" spans="1:17" ht="13.8">
      <c r="A251" s="2"/>
      <c r="B251" s="2"/>
      <c r="C251" s="3"/>
      <c r="D251" s="3"/>
      <c r="E251" s="4"/>
      <c r="F251" s="4"/>
      <c r="G251" s="4"/>
      <c r="H251" s="4"/>
      <c r="I251" s="4"/>
      <c r="J251" s="4"/>
      <c r="K251" s="2"/>
      <c r="L251" s="5"/>
      <c r="M251" s="5"/>
      <c r="N251" s="6"/>
      <c r="O251" s="6"/>
      <c r="P251" s="6"/>
      <c r="Q251" s="4"/>
    </row>
    <row r="252" spans="1:17" ht="13.8">
      <c r="A252" s="2"/>
      <c r="B252" s="2"/>
      <c r="C252" s="3"/>
      <c r="D252" s="3"/>
      <c r="E252" s="4"/>
      <c r="F252" s="4"/>
      <c r="G252" s="4"/>
      <c r="H252" s="4"/>
      <c r="I252" s="4"/>
      <c r="J252" s="4"/>
      <c r="K252" s="2"/>
      <c r="L252" s="5"/>
      <c r="M252" s="5"/>
      <c r="N252" s="6"/>
      <c r="O252" s="6"/>
      <c r="P252" s="6"/>
      <c r="Q252" s="4"/>
    </row>
    <row r="253" spans="1:17" ht="13.8">
      <c r="A253" s="2"/>
      <c r="B253" s="2"/>
      <c r="C253" s="3"/>
      <c r="D253" s="3"/>
      <c r="E253" s="4"/>
      <c r="F253" s="4"/>
      <c r="G253" s="4"/>
      <c r="H253" s="4"/>
      <c r="I253" s="4"/>
      <c r="J253" s="4"/>
      <c r="K253" s="2"/>
      <c r="L253" s="5"/>
      <c r="M253" s="5"/>
      <c r="N253" s="6"/>
      <c r="O253" s="6"/>
      <c r="P253" s="6"/>
      <c r="Q253" s="4"/>
    </row>
    <row r="254" spans="1:17" ht="13.8">
      <c r="A254" s="2"/>
      <c r="B254" s="2"/>
      <c r="C254" s="3"/>
      <c r="D254" s="3"/>
      <c r="E254" s="4"/>
      <c r="F254" s="4"/>
      <c r="G254" s="4"/>
      <c r="H254" s="4"/>
      <c r="I254" s="4"/>
      <c r="J254" s="4"/>
      <c r="K254" s="2"/>
      <c r="L254" s="5"/>
      <c r="M254" s="5"/>
      <c r="N254" s="6"/>
      <c r="O254" s="6"/>
      <c r="P254" s="6"/>
      <c r="Q254" s="4"/>
    </row>
    <row r="255" spans="1:17" ht="13.8">
      <c r="A255" s="2"/>
      <c r="B255" s="2"/>
      <c r="C255" s="3"/>
      <c r="D255" s="3"/>
      <c r="E255" s="4"/>
      <c r="F255" s="4"/>
      <c r="G255" s="4"/>
      <c r="H255" s="4"/>
      <c r="I255" s="4"/>
      <c r="J255" s="4"/>
      <c r="K255" s="2"/>
      <c r="L255" s="5"/>
      <c r="M255" s="5"/>
      <c r="N255" s="6"/>
      <c r="O255" s="6"/>
      <c r="P255" s="6"/>
      <c r="Q255" s="4"/>
    </row>
    <row r="256" spans="1:17" ht="13.8">
      <c r="A256" s="2"/>
      <c r="B256" s="2"/>
      <c r="C256" s="3"/>
      <c r="D256" s="3"/>
      <c r="E256" s="4"/>
      <c r="F256" s="4"/>
      <c r="G256" s="4"/>
      <c r="H256" s="4"/>
      <c r="I256" s="4"/>
      <c r="J256" s="4"/>
      <c r="K256" s="2"/>
      <c r="L256" s="5"/>
      <c r="M256" s="5"/>
      <c r="N256" s="6"/>
      <c r="O256" s="6"/>
      <c r="P256" s="6"/>
      <c r="Q256" s="4"/>
    </row>
    <row r="257" spans="1:17" ht="13.8">
      <c r="A257" s="2"/>
      <c r="B257" s="2"/>
      <c r="C257" s="3"/>
      <c r="D257" s="3"/>
      <c r="E257" s="4"/>
      <c r="F257" s="4"/>
      <c r="G257" s="4"/>
      <c r="H257" s="4"/>
      <c r="I257" s="4"/>
      <c r="J257" s="4"/>
      <c r="K257" s="2"/>
      <c r="L257" s="5"/>
      <c r="M257" s="5"/>
      <c r="N257" s="6"/>
      <c r="O257" s="6"/>
      <c r="P257" s="6"/>
      <c r="Q257" s="4"/>
    </row>
    <row r="258" spans="1:17" ht="13.8">
      <c r="A258" s="2"/>
      <c r="B258" s="2"/>
      <c r="C258" s="3"/>
      <c r="D258" s="3"/>
      <c r="E258" s="4"/>
      <c r="F258" s="4"/>
      <c r="G258" s="4"/>
      <c r="H258" s="4"/>
      <c r="I258" s="4"/>
      <c r="J258" s="4"/>
      <c r="K258" s="2"/>
      <c r="L258" s="5"/>
      <c r="M258" s="5"/>
      <c r="N258" s="6"/>
      <c r="O258" s="6"/>
      <c r="P258" s="6"/>
      <c r="Q258" s="4"/>
    </row>
    <row r="259" spans="1:17" ht="13.8">
      <c r="A259" s="2"/>
      <c r="B259" s="2"/>
      <c r="C259" s="3"/>
      <c r="D259" s="3"/>
      <c r="E259" s="4"/>
      <c r="F259" s="4"/>
      <c r="G259" s="4"/>
      <c r="H259" s="4"/>
      <c r="I259" s="4"/>
      <c r="J259" s="4"/>
      <c r="K259" s="2"/>
      <c r="L259" s="5"/>
      <c r="M259" s="5"/>
      <c r="N259" s="6"/>
      <c r="O259" s="6"/>
      <c r="P259" s="6"/>
      <c r="Q259" s="4"/>
    </row>
    <row r="260" spans="1:17" ht="13.8">
      <c r="A260" s="2"/>
      <c r="B260" s="2"/>
      <c r="C260" s="3"/>
      <c r="D260" s="3"/>
      <c r="E260" s="4"/>
      <c r="F260" s="4"/>
      <c r="G260" s="4"/>
      <c r="H260" s="4"/>
      <c r="I260" s="4"/>
      <c r="J260" s="4"/>
      <c r="K260" s="2"/>
      <c r="L260" s="5"/>
      <c r="M260" s="5"/>
      <c r="N260" s="6"/>
      <c r="O260" s="6"/>
      <c r="P260" s="6"/>
      <c r="Q260" s="4"/>
    </row>
    <row r="261" spans="1:17" ht="13.8">
      <c r="A261" s="2"/>
      <c r="B261" s="2"/>
      <c r="C261" s="3"/>
      <c r="D261" s="3"/>
      <c r="E261" s="4"/>
      <c r="F261" s="4"/>
      <c r="G261" s="4"/>
      <c r="H261" s="4"/>
      <c r="I261" s="4"/>
      <c r="J261" s="4"/>
      <c r="K261" s="2"/>
      <c r="L261" s="5"/>
      <c r="M261" s="5"/>
      <c r="N261" s="6"/>
      <c r="O261" s="6"/>
      <c r="P261" s="6"/>
      <c r="Q261" s="4"/>
    </row>
    <row r="262" spans="1:17" ht="13.8">
      <c r="A262" s="2"/>
      <c r="B262" s="2"/>
      <c r="C262" s="3"/>
      <c r="D262" s="3"/>
      <c r="E262" s="4"/>
      <c r="F262" s="4"/>
      <c r="G262" s="4"/>
      <c r="H262" s="4"/>
      <c r="I262" s="4"/>
      <c r="J262" s="4"/>
      <c r="K262" s="2"/>
      <c r="L262" s="5"/>
      <c r="M262" s="5"/>
      <c r="N262" s="6"/>
      <c r="O262" s="6"/>
      <c r="P262" s="6"/>
      <c r="Q262" s="4"/>
    </row>
    <row r="263" spans="1:17" ht="13.8">
      <c r="A263" s="2"/>
      <c r="B263" s="2"/>
      <c r="C263" s="3"/>
      <c r="D263" s="3"/>
      <c r="E263" s="4"/>
      <c r="F263" s="4"/>
      <c r="G263" s="4"/>
      <c r="H263" s="4"/>
      <c r="I263" s="4"/>
      <c r="J263" s="4"/>
      <c r="K263" s="2"/>
      <c r="L263" s="5"/>
      <c r="M263" s="5"/>
      <c r="N263" s="6"/>
      <c r="O263" s="6"/>
      <c r="P263" s="6"/>
      <c r="Q263" s="4"/>
    </row>
    <row r="264" spans="1:17" ht="13.8">
      <c r="A264" s="2"/>
      <c r="B264" s="2"/>
      <c r="C264" s="3"/>
      <c r="D264" s="3"/>
      <c r="E264" s="4"/>
      <c r="F264" s="4"/>
      <c r="G264" s="4"/>
      <c r="H264" s="4"/>
      <c r="I264" s="4"/>
      <c r="J264" s="4"/>
      <c r="K264" s="2"/>
      <c r="L264" s="5"/>
      <c r="M264" s="5"/>
      <c r="N264" s="6"/>
      <c r="O264" s="6"/>
      <c r="P264" s="6"/>
      <c r="Q264" s="4"/>
    </row>
    <row r="265" spans="1:17" ht="13.8">
      <c r="A265" s="2"/>
      <c r="B265" s="2"/>
      <c r="C265" s="3"/>
      <c r="D265" s="3"/>
      <c r="E265" s="4"/>
      <c r="F265" s="4"/>
      <c r="G265" s="4"/>
      <c r="H265" s="4"/>
      <c r="I265" s="4"/>
      <c r="J265" s="4"/>
      <c r="K265" s="2"/>
      <c r="L265" s="5"/>
      <c r="M265" s="5"/>
      <c r="N265" s="6"/>
      <c r="O265" s="6"/>
      <c r="P265" s="6"/>
      <c r="Q265" s="4"/>
    </row>
    <row r="266" spans="1:17" ht="13.8">
      <c r="A266" s="2"/>
      <c r="B266" s="2"/>
      <c r="C266" s="3"/>
      <c r="D266" s="3"/>
      <c r="E266" s="4"/>
      <c r="F266" s="4"/>
      <c r="G266" s="4"/>
      <c r="H266" s="4"/>
      <c r="I266" s="4"/>
      <c r="J266" s="4"/>
      <c r="K266" s="2"/>
      <c r="L266" s="5"/>
      <c r="M266" s="5"/>
      <c r="N266" s="6"/>
      <c r="O266" s="6"/>
      <c r="P266" s="6"/>
      <c r="Q266" s="4"/>
    </row>
    <row r="267" spans="1:17" ht="13.8">
      <c r="A267" s="2"/>
      <c r="B267" s="2"/>
      <c r="C267" s="3"/>
      <c r="D267" s="3"/>
      <c r="E267" s="4"/>
      <c r="F267" s="4"/>
      <c r="G267" s="4"/>
      <c r="H267" s="4"/>
      <c r="I267" s="4"/>
      <c r="J267" s="4"/>
      <c r="K267" s="2"/>
      <c r="L267" s="5"/>
      <c r="M267" s="5"/>
      <c r="N267" s="6"/>
      <c r="O267" s="6"/>
      <c r="P267" s="6"/>
      <c r="Q267" s="4"/>
    </row>
    <row r="268" spans="1:17" ht="13.8">
      <c r="A268" s="2"/>
      <c r="B268" s="2"/>
      <c r="C268" s="3"/>
      <c r="D268" s="3"/>
      <c r="E268" s="4"/>
      <c r="F268" s="4"/>
      <c r="G268" s="4"/>
      <c r="H268" s="4"/>
      <c r="I268" s="4"/>
      <c r="J268" s="4"/>
      <c r="K268" s="2"/>
      <c r="L268" s="5"/>
      <c r="M268" s="5"/>
      <c r="N268" s="6"/>
      <c r="O268" s="6"/>
      <c r="P268" s="6"/>
      <c r="Q268" s="4"/>
    </row>
    <row r="269" spans="1:17" ht="13.8">
      <c r="A269" s="2"/>
      <c r="B269" s="2"/>
      <c r="C269" s="3"/>
      <c r="D269" s="3"/>
      <c r="E269" s="4"/>
      <c r="F269" s="4"/>
      <c r="G269" s="4"/>
      <c r="H269" s="4"/>
      <c r="I269" s="4"/>
      <c r="J269" s="4"/>
      <c r="K269" s="2"/>
      <c r="L269" s="5"/>
      <c r="M269" s="5"/>
      <c r="N269" s="6"/>
      <c r="O269" s="6"/>
      <c r="P269" s="6"/>
      <c r="Q269" s="4"/>
    </row>
    <row r="270" spans="1:17" ht="13.8">
      <c r="A270" s="2"/>
      <c r="B270" s="2"/>
      <c r="C270" s="3"/>
      <c r="D270" s="3"/>
      <c r="E270" s="4"/>
      <c r="F270" s="4"/>
      <c r="G270" s="4"/>
      <c r="H270" s="4"/>
      <c r="I270" s="4"/>
      <c r="J270" s="4"/>
      <c r="K270" s="2"/>
      <c r="L270" s="5"/>
      <c r="M270" s="5"/>
      <c r="N270" s="6"/>
      <c r="O270" s="6"/>
      <c r="P270" s="6"/>
      <c r="Q270" s="4"/>
    </row>
    <row r="271" spans="1:17" ht="13.8">
      <c r="A271" s="2"/>
      <c r="B271" s="2"/>
      <c r="C271" s="3"/>
      <c r="D271" s="3"/>
      <c r="E271" s="4"/>
      <c r="F271" s="4"/>
      <c r="G271" s="4"/>
      <c r="H271" s="4"/>
      <c r="I271" s="4"/>
      <c r="J271" s="4"/>
      <c r="K271" s="2"/>
      <c r="L271" s="5"/>
      <c r="M271" s="5"/>
      <c r="N271" s="6"/>
      <c r="O271" s="6"/>
      <c r="P271" s="6"/>
      <c r="Q271" s="4"/>
    </row>
    <row r="272" spans="1:17" ht="13.8">
      <c r="A272" s="2"/>
      <c r="B272" s="2"/>
      <c r="C272" s="3"/>
      <c r="D272" s="3"/>
      <c r="E272" s="4"/>
      <c r="F272" s="4"/>
      <c r="G272" s="4"/>
      <c r="H272" s="4"/>
      <c r="I272" s="4"/>
      <c r="J272" s="4"/>
      <c r="K272" s="2"/>
      <c r="L272" s="5"/>
      <c r="M272" s="5"/>
      <c r="N272" s="6"/>
      <c r="O272" s="6"/>
      <c r="P272" s="6"/>
      <c r="Q272" s="4"/>
    </row>
    <row r="273" spans="1:17" ht="13.8">
      <c r="A273" s="2"/>
      <c r="B273" s="2"/>
      <c r="C273" s="3"/>
      <c r="D273" s="3"/>
      <c r="E273" s="4"/>
      <c r="F273" s="4"/>
      <c r="G273" s="4"/>
      <c r="H273" s="4"/>
      <c r="I273" s="4"/>
      <c r="J273" s="4"/>
      <c r="K273" s="2"/>
      <c r="L273" s="5"/>
      <c r="M273" s="5"/>
      <c r="N273" s="6"/>
      <c r="O273" s="6"/>
      <c r="P273" s="6"/>
      <c r="Q273" s="4"/>
    </row>
    <row r="274" spans="1:17" ht="13.8">
      <c r="A274" s="2"/>
      <c r="B274" s="2"/>
      <c r="C274" s="3"/>
      <c r="D274" s="3"/>
      <c r="E274" s="4"/>
      <c r="F274" s="4"/>
      <c r="G274" s="4"/>
      <c r="H274" s="4"/>
      <c r="I274" s="4"/>
      <c r="J274" s="4"/>
      <c r="K274" s="2"/>
      <c r="L274" s="5"/>
      <c r="M274" s="5"/>
      <c r="N274" s="6"/>
      <c r="O274" s="6"/>
      <c r="P274" s="6"/>
      <c r="Q274" s="4"/>
    </row>
    <row r="275" spans="1:17" ht="13.8">
      <c r="A275" s="2"/>
      <c r="B275" s="2"/>
      <c r="C275" s="3"/>
      <c r="D275" s="3"/>
      <c r="E275" s="4"/>
      <c r="F275" s="4"/>
      <c r="G275" s="4"/>
      <c r="H275" s="4"/>
      <c r="I275" s="4"/>
      <c r="J275" s="4"/>
      <c r="K275" s="2"/>
      <c r="L275" s="5"/>
      <c r="M275" s="5"/>
      <c r="N275" s="6"/>
      <c r="O275" s="6"/>
      <c r="P275" s="6"/>
      <c r="Q275" s="4"/>
    </row>
    <row r="276" spans="1:17" ht="13.8">
      <c r="A276" s="2"/>
      <c r="B276" s="2"/>
      <c r="C276" s="3"/>
      <c r="D276" s="3"/>
      <c r="E276" s="4"/>
      <c r="F276" s="4"/>
      <c r="G276" s="4"/>
      <c r="H276" s="4"/>
      <c r="I276" s="4"/>
      <c r="J276" s="4"/>
      <c r="K276" s="2"/>
      <c r="L276" s="5"/>
      <c r="M276" s="5"/>
      <c r="N276" s="6"/>
      <c r="O276" s="6"/>
      <c r="P276" s="6"/>
      <c r="Q276" s="4"/>
    </row>
    <row r="277" spans="1:17" ht="13.8">
      <c r="A277" s="2"/>
      <c r="B277" s="2"/>
      <c r="C277" s="3"/>
      <c r="D277" s="3"/>
      <c r="E277" s="4"/>
      <c r="F277" s="4"/>
      <c r="G277" s="4"/>
      <c r="H277" s="4"/>
      <c r="I277" s="4"/>
      <c r="J277" s="4"/>
      <c r="K277" s="2"/>
      <c r="L277" s="5"/>
      <c r="M277" s="5"/>
      <c r="N277" s="6"/>
      <c r="O277" s="6"/>
      <c r="P277" s="6"/>
      <c r="Q277" s="4"/>
    </row>
    <row r="278" spans="1:17" ht="13.8">
      <c r="A278" s="2"/>
      <c r="B278" s="2"/>
      <c r="C278" s="3"/>
      <c r="D278" s="3"/>
      <c r="E278" s="4"/>
      <c r="F278" s="4"/>
      <c r="G278" s="4"/>
      <c r="H278" s="4"/>
      <c r="I278" s="4"/>
      <c r="J278" s="4"/>
      <c r="K278" s="2"/>
      <c r="L278" s="5"/>
      <c r="M278" s="5"/>
      <c r="N278" s="6"/>
      <c r="O278" s="6"/>
      <c r="P278" s="6"/>
      <c r="Q278" s="4"/>
    </row>
    <row r="279" spans="1:17" ht="13.8">
      <c r="A279" s="2"/>
      <c r="B279" s="2"/>
      <c r="C279" s="3"/>
      <c r="D279" s="3"/>
      <c r="E279" s="4"/>
      <c r="F279" s="4"/>
      <c r="G279" s="4"/>
      <c r="H279" s="4"/>
      <c r="I279" s="4"/>
      <c r="J279" s="4"/>
      <c r="K279" s="2"/>
      <c r="L279" s="5"/>
      <c r="M279" s="5"/>
      <c r="N279" s="6"/>
      <c r="O279" s="6"/>
      <c r="P279" s="6"/>
      <c r="Q279" s="4"/>
    </row>
    <row r="280" spans="1:17" ht="13.8">
      <c r="A280" s="2"/>
      <c r="B280" s="2"/>
      <c r="C280" s="3"/>
      <c r="D280" s="3"/>
      <c r="E280" s="4"/>
      <c r="F280" s="4"/>
      <c r="G280" s="4"/>
      <c r="H280" s="4"/>
      <c r="I280" s="4"/>
      <c r="J280" s="4"/>
      <c r="K280" s="2"/>
      <c r="L280" s="5"/>
      <c r="M280" s="5"/>
      <c r="N280" s="6"/>
      <c r="O280" s="6"/>
      <c r="P280" s="6"/>
      <c r="Q280" s="4"/>
    </row>
    <row r="281" spans="1:17" ht="13.8">
      <c r="A281" s="2"/>
      <c r="B281" s="2"/>
      <c r="C281" s="3"/>
      <c r="D281" s="3"/>
      <c r="E281" s="4"/>
      <c r="F281" s="4"/>
      <c r="G281" s="4"/>
      <c r="H281" s="4"/>
      <c r="I281" s="4"/>
      <c r="J281" s="4"/>
      <c r="K281" s="2"/>
      <c r="L281" s="5"/>
      <c r="M281" s="5"/>
      <c r="N281" s="6"/>
      <c r="O281" s="6"/>
      <c r="P281" s="6"/>
      <c r="Q281" s="4"/>
    </row>
    <row r="282" spans="1:17" ht="13.8">
      <c r="A282" s="2"/>
      <c r="B282" s="2"/>
      <c r="C282" s="3"/>
      <c r="D282" s="3"/>
      <c r="E282" s="4"/>
      <c r="F282" s="4"/>
      <c r="G282" s="4"/>
      <c r="H282" s="4"/>
      <c r="I282" s="4"/>
      <c r="J282" s="4"/>
      <c r="K282" s="2"/>
      <c r="L282" s="5"/>
      <c r="M282" s="5"/>
      <c r="N282" s="6"/>
      <c r="O282" s="6"/>
      <c r="P282" s="6"/>
      <c r="Q282" s="4"/>
    </row>
    <row r="283" spans="1:17" ht="13.8">
      <c r="A283" s="2"/>
      <c r="B283" s="2"/>
      <c r="C283" s="3"/>
      <c r="D283" s="3"/>
      <c r="E283" s="4"/>
      <c r="F283" s="4"/>
      <c r="G283" s="4"/>
      <c r="H283" s="4"/>
      <c r="I283" s="4"/>
      <c r="J283" s="4"/>
      <c r="K283" s="2"/>
      <c r="L283" s="5"/>
      <c r="M283" s="5"/>
      <c r="N283" s="6"/>
      <c r="O283" s="6"/>
      <c r="P283" s="6"/>
      <c r="Q283" s="4"/>
    </row>
    <row r="284" spans="1:17" ht="13.8">
      <c r="A284" s="2"/>
      <c r="B284" s="2"/>
      <c r="C284" s="3"/>
      <c r="D284" s="3"/>
      <c r="E284" s="4"/>
      <c r="F284" s="4"/>
      <c r="G284" s="4"/>
      <c r="H284" s="4"/>
      <c r="I284" s="4"/>
      <c r="J284" s="4"/>
      <c r="K284" s="2"/>
      <c r="L284" s="5"/>
      <c r="M284" s="5"/>
      <c r="N284" s="6"/>
      <c r="O284" s="6"/>
      <c r="P284" s="6"/>
      <c r="Q284" s="4"/>
    </row>
    <row r="285" spans="1:17" ht="13.8">
      <c r="A285" s="2"/>
      <c r="B285" s="2"/>
      <c r="C285" s="3"/>
      <c r="D285" s="3"/>
      <c r="E285" s="4"/>
      <c r="F285" s="4"/>
      <c r="G285" s="4"/>
      <c r="H285" s="4"/>
      <c r="I285" s="4"/>
      <c r="J285" s="4"/>
      <c r="K285" s="2"/>
      <c r="L285" s="5"/>
      <c r="M285" s="5"/>
      <c r="N285" s="6"/>
      <c r="O285" s="6"/>
      <c r="P285" s="6"/>
      <c r="Q285" s="4"/>
    </row>
    <row r="286" spans="1:17" ht="13.8">
      <c r="A286" s="2"/>
      <c r="B286" s="2"/>
      <c r="C286" s="3"/>
      <c r="D286" s="3"/>
      <c r="E286" s="4"/>
      <c r="F286" s="4"/>
      <c r="G286" s="4"/>
      <c r="H286" s="4"/>
      <c r="I286" s="4"/>
      <c r="J286" s="4"/>
      <c r="K286" s="2"/>
      <c r="L286" s="5"/>
      <c r="M286" s="5"/>
      <c r="N286" s="6"/>
      <c r="O286" s="6"/>
      <c r="P286" s="6"/>
      <c r="Q286" s="4"/>
    </row>
    <row r="287" spans="1:17" ht="13.8">
      <c r="A287" s="2"/>
      <c r="B287" s="2"/>
      <c r="C287" s="3"/>
      <c r="D287" s="3"/>
      <c r="E287" s="4"/>
      <c r="F287" s="4"/>
      <c r="G287" s="4"/>
      <c r="H287" s="4"/>
      <c r="I287" s="4"/>
      <c r="J287" s="4"/>
      <c r="K287" s="2"/>
      <c r="L287" s="5"/>
      <c r="M287" s="5"/>
      <c r="N287" s="6"/>
      <c r="O287" s="6"/>
      <c r="P287" s="6"/>
      <c r="Q287" s="4"/>
    </row>
    <row r="288" spans="1:17" ht="13.8">
      <c r="A288" s="2"/>
      <c r="B288" s="2"/>
      <c r="C288" s="3"/>
      <c r="D288" s="3"/>
      <c r="E288" s="4"/>
      <c r="F288" s="4"/>
      <c r="G288" s="4"/>
      <c r="H288" s="4"/>
      <c r="I288" s="4"/>
      <c r="J288" s="4"/>
      <c r="K288" s="2"/>
      <c r="L288" s="5"/>
      <c r="M288" s="5"/>
      <c r="N288" s="6"/>
      <c r="O288" s="6"/>
      <c r="P288" s="6"/>
      <c r="Q288" s="4"/>
    </row>
    <row r="289" spans="1:17" ht="13.8">
      <c r="A289" s="2"/>
      <c r="B289" s="2"/>
      <c r="C289" s="3"/>
      <c r="D289" s="3"/>
      <c r="E289" s="4"/>
      <c r="F289" s="4"/>
      <c r="G289" s="4"/>
      <c r="H289" s="4"/>
      <c r="I289" s="4"/>
      <c r="J289" s="4"/>
      <c r="K289" s="2"/>
      <c r="L289" s="5"/>
      <c r="M289" s="5"/>
      <c r="N289" s="6"/>
      <c r="O289" s="6"/>
      <c r="P289" s="6"/>
      <c r="Q289" s="4"/>
    </row>
    <row r="290" spans="1:17" ht="13.8">
      <c r="A290" s="2"/>
      <c r="B290" s="2"/>
      <c r="C290" s="3"/>
      <c r="D290" s="3"/>
      <c r="E290" s="4"/>
      <c r="F290" s="4"/>
      <c r="G290" s="4"/>
      <c r="H290" s="4"/>
      <c r="I290" s="4"/>
      <c r="J290" s="4"/>
      <c r="K290" s="2"/>
      <c r="L290" s="5"/>
      <c r="M290" s="5"/>
      <c r="N290" s="6"/>
      <c r="O290" s="6"/>
      <c r="P290" s="6"/>
      <c r="Q290" s="4"/>
    </row>
    <row r="291" spans="1:17" ht="13.8">
      <c r="A291" s="2"/>
      <c r="B291" s="2"/>
      <c r="C291" s="3"/>
      <c r="D291" s="3"/>
      <c r="E291" s="4"/>
      <c r="F291" s="4"/>
      <c r="G291" s="4"/>
      <c r="H291" s="4"/>
      <c r="I291" s="4"/>
      <c r="J291" s="4"/>
      <c r="K291" s="2"/>
      <c r="L291" s="5"/>
      <c r="M291" s="5"/>
      <c r="N291" s="6"/>
      <c r="O291" s="6"/>
      <c r="P291" s="6"/>
      <c r="Q291" s="4"/>
    </row>
    <row r="292" spans="1:17" ht="13.8">
      <c r="A292" s="2"/>
      <c r="B292" s="2"/>
      <c r="C292" s="3"/>
      <c r="D292" s="3"/>
      <c r="E292" s="4"/>
      <c r="F292" s="4"/>
      <c r="G292" s="4"/>
      <c r="H292" s="4"/>
      <c r="I292" s="4"/>
      <c r="J292" s="4"/>
      <c r="K292" s="2"/>
      <c r="L292" s="5"/>
      <c r="M292" s="5"/>
      <c r="N292" s="6"/>
      <c r="O292" s="6"/>
      <c r="P292" s="6"/>
      <c r="Q292" s="4"/>
    </row>
    <row r="293" spans="1:17" ht="13.8">
      <c r="A293" s="2"/>
      <c r="B293" s="2"/>
      <c r="C293" s="3"/>
      <c r="D293" s="3"/>
      <c r="E293" s="4"/>
      <c r="F293" s="4"/>
      <c r="G293" s="4"/>
      <c r="H293" s="4"/>
      <c r="I293" s="4"/>
      <c r="J293" s="4"/>
      <c r="K293" s="2"/>
      <c r="L293" s="5"/>
      <c r="M293" s="5"/>
      <c r="N293" s="6"/>
      <c r="O293" s="6"/>
      <c r="P293" s="6"/>
      <c r="Q293" s="4"/>
    </row>
    <row r="294" spans="1:17" ht="13.8">
      <c r="A294" s="2"/>
      <c r="B294" s="2"/>
      <c r="C294" s="3"/>
      <c r="D294" s="3"/>
      <c r="E294" s="4"/>
      <c r="F294" s="4"/>
      <c r="G294" s="4"/>
      <c r="H294" s="4"/>
      <c r="I294" s="4"/>
      <c r="J294" s="4"/>
      <c r="K294" s="2"/>
      <c r="L294" s="5"/>
      <c r="M294" s="5"/>
      <c r="N294" s="6"/>
      <c r="O294" s="6"/>
      <c r="P294" s="6"/>
      <c r="Q294" s="4"/>
    </row>
    <row r="295" spans="1:17" ht="13.8">
      <c r="A295" s="2"/>
      <c r="B295" s="2"/>
      <c r="C295" s="3"/>
      <c r="D295" s="3"/>
      <c r="E295" s="4"/>
      <c r="F295" s="4"/>
      <c r="G295" s="4"/>
      <c r="H295" s="4"/>
      <c r="I295" s="4"/>
      <c r="J295" s="4"/>
      <c r="K295" s="2"/>
      <c r="L295" s="5"/>
      <c r="M295" s="5"/>
      <c r="N295" s="6"/>
      <c r="O295" s="6"/>
      <c r="P295" s="6"/>
      <c r="Q295" s="4"/>
    </row>
    <row r="296" spans="1:17" ht="13.8">
      <c r="A296" s="2"/>
      <c r="B296" s="2"/>
      <c r="C296" s="3"/>
      <c r="D296" s="3"/>
      <c r="E296" s="4"/>
      <c r="F296" s="4"/>
      <c r="G296" s="4"/>
      <c r="H296" s="4"/>
      <c r="I296" s="4"/>
      <c r="J296" s="4"/>
      <c r="K296" s="2"/>
      <c r="L296" s="5"/>
      <c r="M296" s="5"/>
      <c r="N296" s="6"/>
      <c r="O296" s="6"/>
      <c r="P296" s="6"/>
      <c r="Q296" s="4"/>
    </row>
    <row r="297" spans="1:17" ht="13.8">
      <c r="A297" s="2"/>
      <c r="B297" s="2"/>
      <c r="C297" s="3"/>
      <c r="D297" s="3"/>
      <c r="E297" s="4"/>
      <c r="F297" s="4"/>
      <c r="G297" s="4"/>
      <c r="H297" s="4"/>
      <c r="I297" s="4"/>
      <c r="J297" s="4"/>
      <c r="K297" s="2"/>
      <c r="L297" s="5"/>
      <c r="M297" s="5"/>
      <c r="N297" s="6"/>
      <c r="O297" s="6"/>
      <c r="P297" s="6"/>
      <c r="Q297" s="4"/>
    </row>
    <row r="298" spans="1:17" ht="13.8">
      <c r="A298" s="2"/>
      <c r="B298" s="2"/>
      <c r="C298" s="3"/>
      <c r="D298" s="3"/>
      <c r="E298" s="4"/>
      <c r="F298" s="4"/>
      <c r="G298" s="4"/>
      <c r="H298" s="4"/>
      <c r="I298" s="4"/>
      <c r="J298" s="4"/>
      <c r="K298" s="2"/>
      <c r="L298" s="5"/>
      <c r="M298" s="5"/>
      <c r="N298" s="6"/>
      <c r="O298" s="6"/>
      <c r="P298" s="6"/>
      <c r="Q298" s="4"/>
    </row>
    <row r="299" spans="1:17" ht="13.8">
      <c r="A299" s="2"/>
      <c r="B299" s="2"/>
      <c r="C299" s="3"/>
      <c r="D299" s="3"/>
      <c r="E299" s="4"/>
      <c r="F299" s="4"/>
      <c r="G299" s="4"/>
      <c r="H299" s="4"/>
      <c r="I299" s="4"/>
      <c r="J299" s="4"/>
      <c r="K299" s="2"/>
      <c r="L299" s="5"/>
      <c r="M299" s="5"/>
      <c r="N299" s="6"/>
      <c r="O299" s="6"/>
      <c r="P299" s="6"/>
      <c r="Q299" s="4"/>
    </row>
    <row r="300" spans="1:17" ht="13.8">
      <c r="A300" s="2"/>
      <c r="B300" s="2"/>
      <c r="C300" s="3"/>
      <c r="D300" s="3"/>
      <c r="E300" s="4"/>
      <c r="F300" s="4"/>
      <c r="G300" s="4"/>
      <c r="H300" s="4"/>
      <c r="I300" s="4"/>
      <c r="J300" s="4"/>
      <c r="K300" s="2"/>
      <c r="L300" s="5"/>
      <c r="M300" s="5"/>
      <c r="N300" s="6"/>
      <c r="O300" s="6"/>
      <c r="P300" s="6"/>
      <c r="Q300" s="4"/>
    </row>
    <row r="301" spans="1:17" ht="13.8">
      <c r="A301" s="2"/>
      <c r="B301" s="2"/>
      <c r="C301" s="3"/>
      <c r="D301" s="3"/>
      <c r="E301" s="4"/>
      <c r="F301" s="4"/>
      <c r="G301" s="4"/>
      <c r="H301" s="4"/>
      <c r="I301" s="4"/>
      <c r="J301" s="4"/>
      <c r="K301" s="2"/>
      <c r="L301" s="5"/>
      <c r="M301" s="5"/>
      <c r="N301" s="6"/>
      <c r="O301" s="6"/>
      <c r="P301" s="6"/>
      <c r="Q301" s="4"/>
    </row>
    <row r="302" spans="1:17" ht="13.8">
      <c r="A302" s="2"/>
      <c r="B302" s="2"/>
      <c r="C302" s="3"/>
      <c r="D302" s="3"/>
      <c r="E302" s="4"/>
      <c r="F302" s="4"/>
      <c r="G302" s="4"/>
      <c r="H302" s="4"/>
      <c r="I302" s="4"/>
      <c r="J302" s="4"/>
      <c r="K302" s="2"/>
      <c r="L302" s="5"/>
      <c r="M302" s="5"/>
      <c r="N302" s="6"/>
      <c r="O302" s="6"/>
      <c r="P302" s="6"/>
      <c r="Q302" s="4"/>
    </row>
    <row r="303" spans="1:17" ht="13.8">
      <c r="A303" s="2"/>
      <c r="B303" s="2"/>
      <c r="C303" s="3"/>
      <c r="D303" s="3"/>
      <c r="E303" s="4"/>
      <c r="F303" s="4"/>
      <c r="G303" s="4"/>
      <c r="H303" s="4"/>
      <c r="I303" s="4"/>
      <c r="J303" s="4"/>
      <c r="K303" s="2"/>
      <c r="L303" s="5"/>
      <c r="M303" s="5"/>
      <c r="N303" s="6"/>
      <c r="O303" s="6"/>
      <c r="P303" s="6"/>
      <c r="Q303" s="4"/>
    </row>
    <row r="304" spans="1:17" ht="13.8">
      <c r="A304" s="2"/>
      <c r="B304" s="2"/>
      <c r="C304" s="3"/>
      <c r="D304" s="3"/>
      <c r="E304" s="4"/>
      <c r="F304" s="4"/>
      <c r="G304" s="4"/>
      <c r="H304" s="4"/>
      <c r="I304" s="4"/>
      <c r="J304" s="4"/>
      <c r="K304" s="2"/>
      <c r="L304" s="5"/>
      <c r="M304" s="5"/>
      <c r="N304" s="6"/>
      <c r="O304" s="6"/>
      <c r="P304" s="6"/>
      <c r="Q304" s="4"/>
    </row>
    <row r="305" spans="1:17" ht="13.8">
      <c r="A305" s="2"/>
      <c r="B305" s="2"/>
      <c r="C305" s="3"/>
      <c r="D305" s="3"/>
      <c r="E305" s="4"/>
      <c r="F305" s="4"/>
      <c r="G305" s="4"/>
      <c r="H305" s="4"/>
      <c r="I305" s="4"/>
      <c r="J305" s="4"/>
      <c r="K305" s="2"/>
      <c r="L305" s="5"/>
      <c r="M305" s="5"/>
      <c r="N305" s="6"/>
      <c r="O305" s="6"/>
      <c r="P305" s="6"/>
      <c r="Q305" s="4"/>
    </row>
    <row r="306" spans="1:17" ht="13.8">
      <c r="A306" s="2"/>
      <c r="B306" s="2"/>
      <c r="C306" s="3"/>
      <c r="D306" s="3"/>
      <c r="E306" s="4"/>
      <c r="F306" s="4"/>
      <c r="G306" s="4"/>
      <c r="H306" s="4"/>
      <c r="I306" s="4"/>
      <c r="J306" s="4"/>
      <c r="K306" s="2"/>
      <c r="L306" s="5"/>
      <c r="M306" s="5"/>
      <c r="N306" s="6"/>
      <c r="O306" s="6"/>
      <c r="P306" s="6"/>
      <c r="Q306" s="4"/>
    </row>
    <row r="307" spans="1:17" ht="13.8">
      <c r="A307" s="2"/>
      <c r="B307" s="2"/>
      <c r="C307" s="3"/>
      <c r="D307" s="3"/>
      <c r="E307" s="4"/>
      <c r="F307" s="4"/>
      <c r="G307" s="4"/>
      <c r="H307" s="4"/>
      <c r="I307" s="4"/>
      <c r="J307" s="4"/>
      <c r="K307" s="2"/>
      <c r="L307" s="5"/>
      <c r="M307" s="5"/>
      <c r="N307" s="6"/>
      <c r="O307" s="6"/>
      <c r="P307" s="6"/>
      <c r="Q307" s="4"/>
    </row>
    <row r="308" spans="1:17" ht="13.8">
      <c r="A308" s="2"/>
      <c r="B308" s="2"/>
      <c r="C308" s="3"/>
      <c r="D308" s="3"/>
      <c r="E308" s="4"/>
      <c r="F308" s="4"/>
      <c r="G308" s="4"/>
      <c r="H308" s="4"/>
      <c r="I308" s="4"/>
      <c r="J308" s="4"/>
      <c r="K308" s="2"/>
      <c r="L308" s="5"/>
      <c r="M308" s="5"/>
      <c r="N308" s="6"/>
      <c r="O308" s="6"/>
      <c r="P308" s="6"/>
      <c r="Q308" s="4"/>
    </row>
    <row r="309" spans="1:17" ht="13.8">
      <c r="A309" s="2"/>
      <c r="B309" s="2"/>
      <c r="C309" s="3"/>
      <c r="D309" s="3"/>
      <c r="E309" s="4"/>
      <c r="F309" s="4"/>
      <c r="G309" s="4"/>
      <c r="H309" s="4"/>
      <c r="I309" s="4"/>
      <c r="J309" s="4"/>
      <c r="K309" s="2"/>
      <c r="L309" s="5"/>
      <c r="M309" s="5"/>
      <c r="N309" s="6"/>
      <c r="O309" s="6"/>
      <c r="P309" s="6"/>
      <c r="Q309" s="4"/>
    </row>
    <row r="310" spans="1:17" ht="13.8">
      <c r="A310" s="2"/>
      <c r="B310" s="2"/>
      <c r="C310" s="3"/>
      <c r="D310" s="3"/>
      <c r="E310" s="4"/>
      <c r="F310" s="4"/>
      <c r="G310" s="4"/>
      <c r="H310" s="4"/>
      <c r="I310" s="4"/>
      <c r="J310" s="4"/>
      <c r="K310" s="2"/>
      <c r="L310" s="5"/>
      <c r="M310" s="5"/>
      <c r="N310" s="6"/>
      <c r="O310" s="6"/>
      <c r="P310" s="6"/>
      <c r="Q310" s="4"/>
    </row>
    <row r="311" spans="1:17" ht="13.8">
      <c r="A311" s="2"/>
      <c r="B311" s="2"/>
      <c r="C311" s="3"/>
      <c r="D311" s="3"/>
      <c r="E311" s="4"/>
      <c r="F311" s="4"/>
      <c r="G311" s="4"/>
      <c r="H311" s="4"/>
      <c r="I311" s="4"/>
      <c r="J311" s="4"/>
      <c r="K311" s="2"/>
      <c r="L311" s="5"/>
      <c r="M311" s="5"/>
      <c r="N311" s="6"/>
      <c r="O311" s="6"/>
      <c r="P311" s="6"/>
      <c r="Q311" s="4"/>
    </row>
    <row r="312" spans="1:17" ht="13.8">
      <c r="A312" s="2"/>
      <c r="B312" s="2"/>
      <c r="C312" s="3"/>
      <c r="D312" s="3"/>
      <c r="E312" s="4"/>
      <c r="F312" s="4"/>
      <c r="G312" s="4"/>
      <c r="H312" s="4"/>
      <c r="I312" s="4"/>
      <c r="J312" s="4"/>
      <c r="K312" s="2"/>
      <c r="L312" s="5"/>
      <c r="M312" s="5"/>
      <c r="N312" s="6"/>
      <c r="O312" s="6"/>
      <c r="P312" s="6"/>
      <c r="Q312" s="4"/>
    </row>
    <row r="313" spans="1:17" ht="13.8">
      <c r="A313" s="2"/>
      <c r="B313" s="2"/>
      <c r="C313" s="3"/>
      <c r="D313" s="3"/>
      <c r="E313" s="4"/>
      <c r="F313" s="4"/>
      <c r="G313" s="4"/>
      <c r="H313" s="4"/>
      <c r="I313" s="4"/>
      <c r="J313" s="4"/>
      <c r="K313" s="2"/>
      <c r="L313" s="5"/>
      <c r="M313" s="5"/>
      <c r="N313" s="6"/>
      <c r="O313" s="6"/>
      <c r="P313" s="6"/>
      <c r="Q313" s="4"/>
    </row>
    <row r="314" spans="1:17" ht="13.8">
      <c r="A314" s="2"/>
      <c r="B314" s="2"/>
      <c r="C314" s="3"/>
      <c r="D314" s="3"/>
      <c r="E314" s="4"/>
      <c r="F314" s="4"/>
      <c r="G314" s="4"/>
      <c r="H314" s="4"/>
      <c r="I314" s="4"/>
      <c r="J314" s="4"/>
      <c r="K314" s="2"/>
      <c r="L314" s="5"/>
      <c r="M314" s="5"/>
      <c r="N314" s="6"/>
      <c r="O314" s="6"/>
      <c r="P314" s="6"/>
      <c r="Q314" s="4"/>
    </row>
    <row r="315" spans="1:17" ht="13.8">
      <c r="A315" s="2"/>
      <c r="B315" s="2"/>
      <c r="C315" s="3"/>
      <c r="D315" s="3"/>
      <c r="E315" s="4"/>
      <c r="F315" s="4"/>
      <c r="G315" s="4"/>
      <c r="H315" s="4"/>
      <c r="I315" s="4"/>
      <c r="J315" s="4"/>
      <c r="K315" s="2"/>
      <c r="L315" s="5"/>
      <c r="M315" s="5"/>
      <c r="N315" s="6"/>
      <c r="O315" s="6"/>
      <c r="P315" s="6"/>
      <c r="Q315" s="4"/>
    </row>
    <row r="316" spans="1:17" ht="13.8">
      <c r="A316" s="2"/>
      <c r="B316" s="2"/>
      <c r="C316" s="3"/>
      <c r="D316" s="3"/>
      <c r="E316" s="4"/>
      <c r="F316" s="4"/>
      <c r="G316" s="4"/>
      <c r="H316" s="4"/>
      <c r="I316" s="4"/>
      <c r="J316" s="4"/>
      <c r="K316" s="2"/>
      <c r="L316" s="5"/>
      <c r="M316" s="5"/>
      <c r="N316" s="6"/>
      <c r="O316" s="6"/>
      <c r="P316" s="6"/>
      <c r="Q316" s="4"/>
    </row>
    <row r="317" spans="1:17" ht="13.8">
      <c r="A317" s="2"/>
      <c r="B317" s="2"/>
      <c r="C317" s="3"/>
      <c r="D317" s="3"/>
      <c r="E317" s="4"/>
      <c r="F317" s="4"/>
      <c r="G317" s="4"/>
      <c r="H317" s="4"/>
      <c r="I317" s="4"/>
      <c r="J317" s="4"/>
      <c r="K317" s="2"/>
      <c r="L317" s="5"/>
      <c r="M317" s="5"/>
      <c r="N317" s="6"/>
      <c r="O317" s="6"/>
      <c r="P317" s="6"/>
      <c r="Q317" s="4"/>
    </row>
    <row r="318" spans="1:17" ht="13.8">
      <c r="A318" s="2"/>
      <c r="B318" s="2"/>
      <c r="C318" s="3"/>
      <c r="D318" s="3"/>
      <c r="E318" s="4"/>
      <c r="F318" s="4"/>
      <c r="G318" s="4"/>
      <c r="H318" s="4"/>
      <c r="I318" s="4"/>
      <c r="J318" s="4"/>
      <c r="K318" s="2"/>
      <c r="L318" s="5"/>
      <c r="M318" s="5"/>
      <c r="N318" s="6"/>
      <c r="O318" s="6"/>
      <c r="P318" s="6"/>
      <c r="Q318" s="4"/>
    </row>
    <row r="319" spans="1:17" ht="13.8">
      <c r="A319" s="2"/>
      <c r="B319" s="2"/>
      <c r="C319" s="3"/>
      <c r="D319" s="3"/>
      <c r="E319" s="4"/>
      <c r="F319" s="4"/>
      <c r="G319" s="4"/>
      <c r="H319" s="4"/>
      <c r="I319" s="4"/>
      <c r="J319" s="4"/>
      <c r="K319" s="2"/>
      <c r="L319" s="5"/>
      <c r="M319" s="5"/>
      <c r="N319" s="6"/>
      <c r="O319" s="6"/>
      <c r="P319" s="6"/>
      <c r="Q319" s="4"/>
    </row>
    <row r="320" spans="1:17" ht="13.8">
      <c r="A320" s="2"/>
      <c r="B320" s="2"/>
      <c r="C320" s="3"/>
      <c r="D320" s="3"/>
      <c r="E320" s="4"/>
      <c r="F320" s="4"/>
      <c r="G320" s="4"/>
      <c r="H320" s="4"/>
      <c r="I320" s="4"/>
      <c r="J320" s="4"/>
      <c r="K320" s="2"/>
      <c r="L320" s="5"/>
      <c r="M320" s="5"/>
      <c r="N320" s="6"/>
      <c r="O320" s="6"/>
      <c r="P320" s="6"/>
      <c r="Q320" s="4"/>
    </row>
    <row r="321" spans="1:17" ht="13.8">
      <c r="A321" s="2"/>
      <c r="B321" s="2"/>
      <c r="C321" s="3"/>
      <c r="D321" s="3"/>
      <c r="E321" s="4"/>
      <c r="F321" s="4"/>
      <c r="G321" s="4"/>
      <c r="H321" s="4"/>
      <c r="I321" s="4"/>
      <c r="J321" s="4"/>
      <c r="K321" s="2"/>
      <c r="L321" s="5"/>
      <c r="M321" s="5"/>
      <c r="N321" s="6"/>
      <c r="O321" s="6"/>
      <c r="P321" s="6"/>
      <c r="Q321" s="4"/>
    </row>
    <row r="322" spans="1:17" ht="13.8">
      <c r="A322" s="2"/>
      <c r="B322" s="2"/>
      <c r="C322" s="3"/>
      <c r="D322" s="3"/>
      <c r="E322" s="4"/>
      <c r="F322" s="4"/>
      <c r="G322" s="4"/>
      <c r="H322" s="4"/>
      <c r="I322" s="4"/>
      <c r="J322" s="4"/>
      <c r="K322" s="2"/>
      <c r="L322" s="5"/>
      <c r="M322" s="5"/>
      <c r="N322" s="6"/>
      <c r="O322" s="6"/>
      <c r="P322" s="6"/>
      <c r="Q322" s="4"/>
    </row>
    <row r="323" spans="1:17" ht="13.8">
      <c r="A323" s="2"/>
      <c r="B323" s="2"/>
      <c r="C323" s="3"/>
      <c r="D323" s="3"/>
      <c r="E323" s="4"/>
      <c r="F323" s="4"/>
      <c r="G323" s="4"/>
      <c r="H323" s="4"/>
      <c r="I323" s="4"/>
      <c r="J323" s="4"/>
      <c r="K323" s="2"/>
      <c r="L323" s="5"/>
      <c r="M323" s="5"/>
      <c r="N323" s="6"/>
      <c r="O323" s="6"/>
      <c r="P323" s="6"/>
      <c r="Q323" s="4"/>
    </row>
    <row r="324" spans="1:17" ht="13.8">
      <c r="A324" s="2"/>
      <c r="B324" s="2"/>
      <c r="C324" s="3"/>
      <c r="D324" s="3"/>
      <c r="E324" s="4"/>
      <c r="F324" s="4"/>
      <c r="G324" s="4"/>
      <c r="H324" s="4"/>
      <c r="I324" s="4"/>
      <c r="J324" s="4"/>
      <c r="K324" s="2"/>
      <c r="L324" s="5"/>
      <c r="M324" s="5"/>
      <c r="N324" s="6"/>
      <c r="O324" s="6"/>
      <c r="P324" s="6"/>
      <c r="Q324" s="4"/>
    </row>
    <row r="325" spans="1:17" ht="13.8">
      <c r="A325" s="2"/>
      <c r="B325" s="2"/>
      <c r="C325" s="3"/>
      <c r="D325" s="3"/>
      <c r="E325" s="4"/>
      <c r="F325" s="4"/>
      <c r="G325" s="4"/>
      <c r="H325" s="4"/>
      <c r="I325" s="4"/>
      <c r="J325" s="4"/>
      <c r="K325" s="2"/>
      <c r="L325" s="5"/>
      <c r="M325" s="5"/>
      <c r="N325" s="6"/>
      <c r="O325" s="6"/>
      <c r="P325" s="6"/>
      <c r="Q325" s="4"/>
    </row>
    <row r="326" spans="1:17" ht="13.8">
      <c r="A326" s="2"/>
      <c r="B326" s="2"/>
      <c r="C326" s="3"/>
      <c r="D326" s="3"/>
      <c r="E326" s="4"/>
      <c r="F326" s="4"/>
      <c r="G326" s="4"/>
      <c r="H326" s="4"/>
      <c r="I326" s="4"/>
      <c r="J326" s="4"/>
      <c r="K326" s="2"/>
      <c r="L326" s="5"/>
      <c r="M326" s="5"/>
      <c r="N326" s="6"/>
      <c r="O326" s="6"/>
      <c r="P326" s="6"/>
      <c r="Q326" s="4"/>
    </row>
    <row r="327" spans="1:17" ht="13.8">
      <c r="A327" s="2"/>
      <c r="B327" s="2"/>
      <c r="C327" s="3"/>
      <c r="D327" s="3"/>
      <c r="E327" s="4"/>
      <c r="F327" s="4"/>
      <c r="G327" s="4"/>
      <c r="H327" s="4"/>
      <c r="I327" s="4"/>
      <c r="J327" s="4"/>
      <c r="K327" s="2"/>
      <c r="L327" s="5"/>
      <c r="M327" s="5"/>
      <c r="N327" s="6"/>
      <c r="O327" s="6"/>
      <c r="P327" s="6"/>
      <c r="Q327" s="4"/>
    </row>
    <row r="328" spans="1:17" ht="13.8">
      <c r="A328" s="2"/>
      <c r="B328" s="2"/>
      <c r="C328" s="3"/>
      <c r="D328" s="3"/>
      <c r="E328" s="4"/>
      <c r="F328" s="4"/>
      <c r="G328" s="4"/>
      <c r="H328" s="4"/>
      <c r="I328" s="4"/>
      <c r="J328" s="4"/>
      <c r="K328" s="2"/>
      <c r="L328" s="5"/>
      <c r="M328" s="5"/>
      <c r="N328" s="6"/>
      <c r="O328" s="6"/>
      <c r="P328" s="6"/>
      <c r="Q328" s="4"/>
    </row>
    <row r="329" spans="1:17" ht="13.8">
      <c r="A329" s="2"/>
      <c r="B329" s="2"/>
      <c r="C329" s="3"/>
      <c r="D329" s="3"/>
      <c r="E329" s="4"/>
      <c r="F329" s="4"/>
      <c r="G329" s="4"/>
      <c r="H329" s="4"/>
      <c r="I329" s="4"/>
      <c r="J329" s="4"/>
      <c r="K329" s="2"/>
      <c r="L329" s="5"/>
      <c r="M329" s="5"/>
      <c r="N329" s="6"/>
      <c r="O329" s="6"/>
      <c r="P329" s="6"/>
      <c r="Q329" s="4"/>
    </row>
    <row r="330" spans="1:17" ht="13.8">
      <c r="A330" s="2"/>
      <c r="B330" s="2"/>
      <c r="C330" s="3"/>
      <c r="D330" s="3"/>
      <c r="E330" s="4"/>
      <c r="F330" s="4"/>
      <c r="G330" s="4"/>
      <c r="H330" s="4"/>
      <c r="I330" s="4"/>
      <c r="J330" s="4"/>
      <c r="K330" s="2"/>
      <c r="L330" s="5"/>
      <c r="M330" s="5"/>
      <c r="N330" s="6"/>
      <c r="O330" s="6"/>
      <c r="P330" s="6"/>
      <c r="Q330" s="4"/>
    </row>
    <row r="331" spans="1:17" ht="13.8">
      <c r="A331" s="2"/>
      <c r="B331" s="2"/>
      <c r="C331" s="3"/>
      <c r="D331" s="3"/>
      <c r="E331" s="4"/>
      <c r="F331" s="4"/>
      <c r="G331" s="4"/>
      <c r="H331" s="4"/>
      <c r="I331" s="4"/>
      <c r="J331" s="4"/>
      <c r="K331" s="2"/>
      <c r="L331" s="5"/>
      <c r="M331" s="5"/>
      <c r="N331" s="6"/>
      <c r="O331" s="6"/>
      <c r="P331" s="6"/>
      <c r="Q331" s="4"/>
    </row>
    <row r="332" spans="1:17" ht="13.8">
      <c r="A332" s="2"/>
      <c r="B332" s="2"/>
      <c r="C332" s="3"/>
      <c r="D332" s="3"/>
      <c r="E332" s="4"/>
      <c r="F332" s="4"/>
      <c r="G332" s="4"/>
      <c r="H332" s="4"/>
      <c r="I332" s="4"/>
      <c r="J332" s="4"/>
      <c r="K332" s="2"/>
      <c r="L332" s="5"/>
      <c r="M332" s="5"/>
      <c r="N332" s="6"/>
      <c r="O332" s="6"/>
      <c r="P332" s="6"/>
      <c r="Q332" s="4"/>
    </row>
    <row r="333" spans="1:17" ht="13.8">
      <c r="A333" s="2"/>
      <c r="B333" s="2"/>
      <c r="C333" s="3"/>
      <c r="D333" s="3"/>
      <c r="E333" s="4"/>
      <c r="F333" s="4"/>
      <c r="G333" s="4"/>
      <c r="H333" s="4"/>
      <c r="I333" s="4"/>
      <c r="J333" s="4"/>
      <c r="K333" s="2"/>
      <c r="L333" s="5"/>
      <c r="M333" s="5"/>
      <c r="N333" s="6"/>
      <c r="O333" s="6"/>
      <c r="P333" s="6"/>
      <c r="Q333" s="4"/>
    </row>
    <row r="334" spans="1:17" ht="13.8">
      <c r="A334" s="2"/>
      <c r="B334" s="2"/>
      <c r="C334" s="3"/>
      <c r="D334" s="3"/>
      <c r="E334" s="4"/>
      <c r="F334" s="4"/>
      <c r="G334" s="4"/>
      <c r="H334" s="4"/>
      <c r="I334" s="4"/>
      <c r="J334" s="4"/>
      <c r="K334" s="2"/>
      <c r="L334" s="5"/>
      <c r="M334" s="5"/>
      <c r="N334" s="6"/>
      <c r="O334" s="6"/>
      <c r="P334" s="6"/>
      <c r="Q334" s="4"/>
    </row>
    <row r="335" spans="1:17" ht="13.8">
      <c r="A335" s="2"/>
      <c r="B335" s="2"/>
      <c r="C335" s="3"/>
      <c r="D335" s="3"/>
      <c r="E335" s="4"/>
      <c r="F335" s="4"/>
      <c r="G335" s="4"/>
      <c r="H335" s="4"/>
      <c r="I335" s="4"/>
      <c r="J335" s="4"/>
      <c r="K335" s="2"/>
      <c r="L335" s="5"/>
      <c r="M335" s="5"/>
      <c r="N335" s="6"/>
      <c r="O335" s="6"/>
      <c r="P335" s="6"/>
      <c r="Q335" s="4"/>
    </row>
    <row r="336" spans="1:17" ht="13.8">
      <c r="A336" s="2"/>
      <c r="B336" s="2"/>
      <c r="C336" s="3"/>
      <c r="D336" s="3"/>
      <c r="E336" s="4"/>
      <c r="F336" s="4"/>
      <c r="G336" s="4"/>
      <c r="H336" s="4"/>
      <c r="I336" s="4"/>
      <c r="J336" s="4"/>
      <c r="K336" s="2"/>
      <c r="L336" s="5"/>
      <c r="M336" s="5"/>
      <c r="N336" s="6"/>
      <c r="O336" s="6"/>
      <c r="P336" s="6"/>
      <c r="Q336" s="4"/>
    </row>
    <row r="337" spans="1:17" ht="13.8">
      <c r="A337" s="2"/>
      <c r="B337" s="2"/>
      <c r="C337" s="3"/>
      <c r="D337" s="3"/>
      <c r="E337" s="4"/>
      <c r="F337" s="4"/>
      <c r="G337" s="4"/>
      <c r="H337" s="4"/>
      <c r="I337" s="4"/>
      <c r="J337" s="4"/>
      <c r="K337" s="2"/>
      <c r="L337" s="5"/>
      <c r="M337" s="5"/>
      <c r="N337" s="6"/>
      <c r="O337" s="6"/>
      <c r="P337" s="6"/>
      <c r="Q337" s="4"/>
    </row>
    <row r="338" spans="1:17" ht="13.8">
      <c r="A338" s="2"/>
      <c r="B338" s="2"/>
      <c r="C338" s="3"/>
      <c r="D338" s="3"/>
      <c r="E338" s="4"/>
      <c r="F338" s="4"/>
      <c r="G338" s="4"/>
      <c r="H338" s="4"/>
      <c r="I338" s="4"/>
      <c r="J338" s="4"/>
      <c r="K338" s="2"/>
      <c r="L338" s="5"/>
      <c r="M338" s="5"/>
      <c r="N338" s="6"/>
      <c r="O338" s="6"/>
      <c r="P338" s="6"/>
      <c r="Q338" s="4"/>
    </row>
    <row r="339" spans="1:17" ht="13.8">
      <c r="A339" s="2"/>
      <c r="B339" s="2"/>
      <c r="C339" s="3"/>
      <c r="D339" s="3"/>
      <c r="E339" s="4"/>
      <c r="F339" s="4"/>
      <c r="G339" s="4"/>
      <c r="H339" s="4"/>
      <c r="I339" s="4"/>
      <c r="J339" s="4"/>
      <c r="K339" s="2"/>
      <c r="L339" s="5"/>
      <c r="M339" s="5"/>
      <c r="N339" s="6"/>
      <c r="O339" s="6"/>
      <c r="P339" s="6"/>
      <c r="Q339" s="4"/>
    </row>
    <row r="340" spans="1:17" ht="13.8">
      <c r="A340" s="2"/>
      <c r="B340" s="2"/>
      <c r="C340" s="3"/>
      <c r="D340" s="3"/>
      <c r="E340" s="4"/>
      <c r="F340" s="4"/>
      <c r="G340" s="4"/>
      <c r="H340" s="4"/>
      <c r="I340" s="4"/>
      <c r="J340" s="4"/>
      <c r="K340" s="2"/>
      <c r="L340" s="5"/>
      <c r="M340" s="5"/>
      <c r="N340" s="6"/>
      <c r="O340" s="6"/>
      <c r="P340" s="6"/>
      <c r="Q340" s="4"/>
    </row>
    <row r="341" spans="1:17" ht="13.8">
      <c r="A341" s="2"/>
      <c r="B341" s="2"/>
      <c r="C341" s="3"/>
      <c r="D341" s="3"/>
      <c r="E341" s="4"/>
      <c r="F341" s="4"/>
      <c r="G341" s="4"/>
      <c r="H341" s="4"/>
      <c r="I341" s="4"/>
      <c r="J341" s="4"/>
      <c r="K341" s="2"/>
      <c r="L341" s="5"/>
      <c r="M341" s="5"/>
      <c r="N341" s="6"/>
      <c r="O341" s="6"/>
      <c r="P341" s="6"/>
      <c r="Q341" s="4"/>
    </row>
    <row r="342" spans="1:17" ht="13.8">
      <c r="A342" s="2"/>
      <c r="B342" s="2"/>
      <c r="C342" s="3"/>
      <c r="D342" s="3"/>
      <c r="E342" s="4"/>
      <c r="F342" s="4"/>
      <c r="G342" s="4"/>
      <c r="H342" s="4"/>
      <c r="I342" s="4"/>
      <c r="J342" s="4"/>
      <c r="K342" s="2"/>
      <c r="L342" s="5"/>
      <c r="M342" s="5"/>
      <c r="N342" s="6"/>
      <c r="O342" s="6"/>
      <c r="P342" s="6"/>
      <c r="Q342" s="4"/>
    </row>
    <row r="343" spans="1:17" ht="13.8">
      <c r="A343" s="2"/>
      <c r="B343" s="2"/>
      <c r="C343" s="3"/>
      <c r="D343" s="3"/>
      <c r="E343" s="4"/>
      <c r="F343" s="4"/>
      <c r="G343" s="4"/>
      <c r="H343" s="4"/>
      <c r="I343" s="4"/>
      <c r="J343" s="4"/>
      <c r="K343" s="2"/>
      <c r="L343" s="5"/>
      <c r="M343" s="5"/>
      <c r="N343" s="6"/>
      <c r="O343" s="6"/>
      <c r="P343" s="6"/>
      <c r="Q343" s="4"/>
    </row>
    <row r="344" spans="1:17" ht="13.8">
      <c r="A344" s="2"/>
      <c r="B344" s="2"/>
      <c r="C344" s="3"/>
      <c r="D344" s="3"/>
      <c r="E344" s="4"/>
      <c r="F344" s="4"/>
      <c r="G344" s="4"/>
      <c r="H344" s="4"/>
      <c r="I344" s="4"/>
      <c r="J344" s="4"/>
      <c r="K344" s="2"/>
      <c r="L344" s="5"/>
      <c r="M344" s="5"/>
      <c r="N344" s="6"/>
      <c r="O344" s="6"/>
      <c r="P344" s="6"/>
      <c r="Q344" s="4"/>
    </row>
    <row r="345" spans="1:17" ht="13.8">
      <c r="A345" s="2"/>
      <c r="B345" s="2"/>
      <c r="C345" s="3"/>
      <c r="D345" s="3"/>
      <c r="E345" s="4"/>
      <c r="F345" s="4"/>
      <c r="G345" s="4"/>
      <c r="H345" s="4"/>
      <c r="I345" s="4"/>
      <c r="J345" s="4"/>
      <c r="K345" s="2"/>
      <c r="L345" s="5"/>
      <c r="M345" s="5"/>
      <c r="N345" s="6"/>
      <c r="O345" s="6"/>
      <c r="P345" s="6"/>
      <c r="Q345" s="4"/>
    </row>
    <row r="346" spans="1:17" ht="13.8">
      <c r="A346" s="2"/>
      <c r="B346" s="2"/>
      <c r="C346" s="3"/>
      <c r="D346" s="3"/>
      <c r="E346" s="4"/>
      <c r="F346" s="4"/>
      <c r="G346" s="4"/>
      <c r="H346" s="4"/>
      <c r="I346" s="4"/>
      <c r="J346" s="4"/>
      <c r="K346" s="2"/>
      <c r="L346" s="5"/>
      <c r="M346" s="5"/>
      <c r="N346" s="6"/>
      <c r="O346" s="6"/>
      <c r="P346" s="6"/>
      <c r="Q346" s="4"/>
    </row>
    <row r="347" spans="1:17" ht="13.8">
      <c r="A347" s="2"/>
      <c r="B347" s="2"/>
      <c r="C347" s="3"/>
      <c r="D347" s="3"/>
      <c r="E347" s="4"/>
      <c r="F347" s="4"/>
      <c r="G347" s="4"/>
      <c r="H347" s="4"/>
      <c r="I347" s="4"/>
      <c r="J347" s="4"/>
      <c r="K347" s="2"/>
      <c r="L347" s="5"/>
      <c r="M347" s="5"/>
      <c r="N347" s="6"/>
      <c r="O347" s="6"/>
      <c r="P347" s="6"/>
      <c r="Q347" s="4"/>
    </row>
    <row r="348" spans="1:17" ht="13.8">
      <c r="A348" s="2"/>
      <c r="B348" s="2"/>
      <c r="C348" s="3"/>
      <c r="D348" s="3"/>
      <c r="E348" s="4"/>
      <c r="F348" s="4"/>
      <c r="G348" s="4"/>
      <c r="H348" s="4"/>
      <c r="I348" s="4"/>
      <c r="J348" s="4"/>
      <c r="K348" s="2"/>
      <c r="L348" s="5"/>
      <c r="M348" s="5"/>
      <c r="N348" s="6"/>
      <c r="O348" s="6"/>
      <c r="P348" s="6"/>
      <c r="Q348" s="4"/>
    </row>
    <row r="349" spans="1:17" ht="13.8">
      <c r="A349" s="2"/>
      <c r="B349" s="2"/>
      <c r="C349" s="3"/>
      <c r="D349" s="3"/>
      <c r="E349" s="4"/>
      <c r="F349" s="4"/>
      <c r="G349" s="4"/>
      <c r="H349" s="4"/>
      <c r="I349" s="4"/>
      <c r="J349" s="4"/>
      <c r="K349" s="2"/>
      <c r="L349" s="5"/>
      <c r="M349" s="5"/>
      <c r="N349" s="6"/>
      <c r="O349" s="6"/>
      <c r="P349" s="6"/>
      <c r="Q349" s="4"/>
    </row>
    <row r="350" spans="1:17" ht="13.8">
      <c r="A350" s="2"/>
      <c r="B350" s="2"/>
      <c r="C350" s="3"/>
      <c r="D350" s="3"/>
      <c r="E350" s="4"/>
      <c r="F350" s="4"/>
      <c r="G350" s="4"/>
      <c r="H350" s="4"/>
      <c r="I350" s="4"/>
      <c r="J350" s="4"/>
      <c r="K350" s="2"/>
      <c r="L350" s="5"/>
      <c r="M350" s="5"/>
      <c r="N350" s="6"/>
      <c r="O350" s="6"/>
      <c r="P350" s="6"/>
      <c r="Q350" s="4"/>
    </row>
    <row r="351" spans="1:17" ht="13.8">
      <c r="A351" s="2"/>
      <c r="B351" s="2"/>
      <c r="C351" s="3"/>
      <c r="D351" s="3"/>
      <c r="E351" s="4"/>
      <c r="F351" s="4"/>
      <c r="G351" s="4"/>
      <c r="H351" s="4"/>
      <c r="I351" s="4"/>
      <c r="J351" s="4"/>
      <c r="K351" s="2"/>
      <c r="L351" s="5"/>
      <c r="M351" s="5"/>
      <c r="N351" s="6"/>
      <c r="O351" s="6"/>
      <c r="P351" s="6"/>
      <c r="Q351" s="4"/>
    </row>
    <row r="352" spans="1:17" ht="13.8">
      <c r="A352" s="2"/>
      <c r="B352" s="2"/>
      <c r="C352" s="3"/>
      <c r="D352" s="3"/>
      <c r="E352" s="4"/>
      <c r="F352" s="4"/>
      <c r="G352" s="4"/>
      <c r="H352" s="4"/>
      <c r="I352" s="4"/>
      <c r="J352" s="4"/>
      <c r="K352" s="2"/>
      <c r="L352" s="5"/>
      <c r="M352" s="5"/>
      <c r="N352" s="6"/>
      <c r="O352" s="6"/>
      <c r="P352" s="6"/>
      <c r="Q352" s="4"/>
    </row>
    <row r="353" spans="1:17" ht="13.8">
      <c r="A353" s="2"/>
      <c r="B353" s="2"/>
      <c r="C353" s="3"/>
      <c r="D353" s="3"/>
      <c r="E353" s="4"/>
      <c r="F353" s="4"/>
      <c r="G353" s="4"/>
      <c r="H353" s="4"/>
      <c r="I353" s="4"/>
      <c r="J353" s="4"/>
      <c r="K353" s="2"/>
      <c r="L353" s="5"/>
      <c r="M353" s="5"/>
      <c r="N353" s="6"/>
      <c r="O353" s="6"/>
      <c r="P353" s="6"/>
      <c r="Q353" s="4"/>
    </row>
    <row r="354" spans="1:17" ht="13.8">
      <c r="A354" s="2"/>
      <c r="B354" s="2"/>
      <c r="C354" s="3"/>
      <c r="D354" s="3"/>
      <c r="E354" s="4"/>
      <c r="F354" s="4"/>
      <c r="G354" s="4"/>
      <c r="H354" s="4"/>
      <c r="I354" s="4"/>
      <c r="J354" s="4"/>
      <c r="K354" s="2"/>
      <c r="L354" s="5"/>
      <c r="M354" s="5"/>
      <c r="N354" s="6"/>
      <c r="O354" s="6"/>
      <c r="P354" s="6"/>
      <c r="Q354" s="4"/>
    </row>
    <row r="355" spans="1:17" ht="13.8">
      <c r="A355" s="2"/>
      <c r="B355" s="2"/>
      <c r="C355" s="3"/>
      <c r="D355" s="3"/>
      <c r="E355" s="4"/>
      <c r="F355" s="4"/>
      <c r="G355" s="4"/>
      <c r="H355" s="4"/>
      <c r="I355" s="4"/>
      <c r="J355" s="4"/>
      <c r="K355" s="2"/>
      <c r="L355" s="5"/>
      <c r="M355" s="5"/>
      <c r="N355" s="6"/>
      <c r="O355" s="6"/>
      <c r="P355" s="6"/>
      <c r="Q355" s="4"/>
    </row>
    <row r="356" spans="1:17" ht="13.8">
      <c r="A356" s="2"/>
      <c r="B356" s="2"/>
      <c r="C356" s="3"/>
      <c r="D356" s="3"/>
      <c r="E356" s="4"/>
      <c r="F356" s="4"/>
      <c r="G356" s="4"/>
      <c r="H356" s="4"/>
      <c r="I356" s="4"/>
      <c r="J356" s="4"/>
      <c r="K356" s="2"/>
      <c r="L356" s="5"/>
      <c r="M356" s="5"/>
      <c r="N356" s="6"/>
      <c r="O356" s="6"/>
      <c r="P356" s="6"/>
      <c r="Q356" s="4"/>
    </row>
    <row r="357" spans="1:17" ht="13.8">
      <c r="A357" s="2"/>
      <c r="B357" s="2"/>
      <c r="C357" s="3"/>
      <c r="D357" s="3"/>
      <c r="E357" s="4"/>
      <c r="F357" s="4"/>
      <c r="G357" s="4"/>
      <c r="H357" s="4"/>
      <c r="I357" s="4"/>
      <c r="J357" s="4"/>
      <c r="K357" s="2"/>
      <c r="L357" s="5"/>
      <c r="M357" s="5"/>
      <c r="N357" s="6"/>
      <c r="O357" s="6"/>
      <c r="P357" s="6"/>
      <c r="Q357" s="4"/>
    </row>
    <row r="358" spans="1:17" ht="13.8">
      <c r="A358" s="2"/>
      <c r="B358" s="2"/>
      <c r="C358" s="3"/>
      <c r="D358" s="3"/>
      <c r="E358" s="4"/>
      <c r="F358" s="4"/>
      <c r="G358" s="4"/>
      <c r="H358" s="4"/>
      <c r="I358" s="4"/>
      <c r="J358" s="4"/>
      <c r="K358" s="2"/>
      <c r="L358" s="5"/>
      <c r="M358" s="5"/>
      <c r="N358" s="6"/>
      <c r="O358" s="6"/>
      <c r="P358" s="6"/>
      <c r="Q358" s="4"/>
    </row>
    <row r="359" spans="1:17" ht="13.8">
      <c r="A359" s="2"/>
      <c r="B359" s="2"/>
      <c r="C359" s="3"/>
      <c r="D359" s="3"/>
      <c r="E359" s="4"/>
      <c r="F359" s="4"/>
      <c r="G359" s="4"/>
      <c r="H359" s="4"/>
      <c r="I359" s="4"/>
      <c r="J359" s="4"/>
      <c r="K359" s="2"/>
      <c r="L359" s="5"/>
      <c r="M359" s="5"/>
      <c r="N359" s="6"/>
      <c r="O359" s="6"/>
      <c r="P359" s="6"/>
      <c r="Q359" s="4"/>
    </row>
    <row r="360" spans="1:17" ht="13.8">
      <c r="A360" s="2"/>
      <c r="B360" s="2"/>
      <c r="C360" s="3"/>
      <c r="D360" s="3"/>
      <c r="E360" s="4"/>
      <c r="F360" s="4"/>
      <c r="G360" s="4"/>
      <c r="H360" s="4"/>
      <c r="I360" s="4"/>
      <c r="J360" s="4"/>
      <c r="K360" s="2"/>
      <c r="L360" s="5"/>
      <c r="M360" s="5"/>
      <c r="N360" s="6"/>
      <c r="O360" s="6"/>
      <c r="P360" s="6"/>
      <c r="Q360" s="4"/>
    </row>
    <row r="361" spans="1:17" ht="13.8">
      <c r="A361" s="2"/>
      <c r="B361" s="2"/>
      <c r="C361" s="3"/>
      <c r="D361" s="3"/>
      <c r="E361" s="4"/>
      <c r="F361" s="4"/>
      <c r="G361" s="4"/>
      <c r="H361" s="4"/>
      <c r="I361" s="4"/>
      <c r="J361" s="4"/>
      <c r="K361" s="2"/>
      <c r="L361" s="5"/>
      <c r="M361" s="5"/>
      <c r="N361" s="6"/>
      <c r="O361" s="6"/>
      <c r="P361" s="6"/>
      <c r="Q361" s="4"/>
    </row>
    <row r="362" spans="1:17" ht="13.8">
      <c r="A362" s="2"/>
      <c r="B362" s="2"/>
      <c r="C362" s="3"/>
      <c r="D362" s="3"/>
      <c r="E362" s="4"/>
      <c r="F362" s="4"/>
      <c r="G362" s="4"/>
      <c r="H362" s="4"/>
      <c r="I362" s="4"/>
      <c r="J362" s="4"/>
      <c r="K362" s="2"/>
      <c r="L362" s="5"/>
      <c r="M362" s="5"/>
      <c r="N362" s="6"/>
      <c r="O362" s="6"/>
      <c r="P362" s="6"/>
      <c r="Q362" s="4"/>
    </row>
    <row r="363" spans="1:17" ht="13.8">
      <c r="A363" s="2"/>
      <c r="B363" s="2"/>
      <c r="C363" s="3"/>
      <c r="D363" s="3"/>
      <c r="E363" s="4"/>
      <c r="F363" s="4"/>
      <c r="G363" s="4"/>
      <c r="H363" s="4"/>
      <c r="I363" s="4"/>
      <c r="J363" s="4"/>
      <c r="K363" s="2"/>
      <c r="L363" s="5"/>
      <c r="M363" s="5"/>
      <c r="N363" s="6"/>
      <c r="O363" s="6"/>
      <c r="P363" s="6"/>
      <c r="Q363" s="4"/>
    </row>
    <row r="364" spans="1:17" ht="13.8">
      <c r="A364" s="2"/>
      <c r="B364" s="2"/>
      <c r="C364" s="3"/>
      <c r="D364" s="3"/>
      <c r="E364" s="4"/>
      <c r="F364" s="4"/>
      <c r="G364" s="4"/>
      <c r="H364" s="4"/>
      <c r="I364" s="4"/>
      <c r="J364" s="4"/>
      <c r="K364" s="2"/>
      <c r="L364" s="5"/>
      <c r="M364" s="5"/>
      <c r="N364" s="6"/>
      <c r="O364" s="6"/>
      <c r="P364" s="6"/>
      <c r="Q364" s="4"/>
    </row>
    <row r="365" spans="1:17" ht="13.8">
      <c r="A365" s="2"/>
      <c r="B365" s="2"/>
      <c r="C365" s="3"/>
      <c r="D365" s="3"/>
      <c r="E365" s="4"/>
      <c r="F365" s="4"/>
      <c r="G365" s="4"/>
      <c r="H365" s="4"/>
      <c r="I365" s="4"/>
      <c r="J365" s="4"/>
      <c r="K365" s="2"/>
      <c r="L365" s="5"/>
      <c r="M365" s="5"/>
      <c r="N365" s="6"/>
      <c r="O365" s="6"/>
      <c r="P365" s="6"/>
      <c r="Q365" s="4"/>
    </row>
    <row r="366" spans="1:17" ht="13.8">
      <c r="A366" s="2"/>
      <c r="B366" s="2"/>
      <c r="C366" s="3"/>
      <c r="D366" s="3"/>
      <c r="E366" s="4"/>
      <c r="F366" s="4"/>
      <c r="G366" s="4"/>
      <c r="H366" s="4"/>
      <c r="I366" s="4"/>
      <c r="J366" s="4"/>
      <c r="K366" s="2"/>
      <c r="L366" s="5"/>
      <c r="M366" s="5"/>
      <c r="N366" s="6"/>
      <c r="O366" s="6"/>
      <c r="P366" s="6"/>
      <c r="Q366" s="4"/>
    </row>
    <row r="367" spans="1:17" ht="13.8">
      <c r="A367" s="2"/>
      <c r="B367" s="2"/>
      <c r="C367" s="3"/>
      <c r="D367" s="3"/>
      <c r="E367" s="4"/>
      <c r="F367" s="4"/>
      <c r="G367" s="4"/>
      <c r="H367" s="4"/>
      <c r="I367" s="4"/>
      <c r="J367" s="4"/>
      <c r="K367" s="2"/>
      <c r="L367" s="5"/>
      <c r="M367" s="5"/>
      <c r="N367" s="6"/>
      <c r="O367" s="6"/>
      <c r="P367" s="6"/>
      <c r="Q367" s="4"/>
    </row>
    <row r="368" spans="1:17" ht="13.8">
      <c r="A368" s="2"/>
      <c r="B368" s="2"/>
      <c r="C368" s="3"/>
      <c r="D368" s="3"/>
      <c r="E368" s="4"/>
      <c r="F368" s="4"/>
      <c r="G368" s="4"/>
      <c r="H368" s="4"/>
      <c r="I368" s="4"/>
      <c r="J368" s="4"/>
      <c r="K368" s="2"/>
      <c r="L368" s="5"/>
      <c r="M368" s="5"/>
      <c r="N368" s="6"/>
      <c r="O368" s="6"/>
      <c r="P368" s="6"/>
      <c r="Q368" s="4"/>
    </row>
    <row r="369" spans="1:17" ht="13.8">
      <c r="A369" s="2"/>
      <c r="B369" s="2"/>
      <c r="C369" s="3"/>
      <c r="D369" s="3"/>
      <c r="E369" s="4"/>
      <c r="F369" s="4"/>
      <c r="G369" s="4"/>
      <c r="H369" s="4"/>
      <c r="I369" s="4"/>
      <c r="J369" s="4"/>
      <c r="K369" s="2"/>
      <c r="L369" s="5"/>
      <c r="M369" s="5"/>
      <c r="N369" s="6"/>
      <c r="O369" s="6"/>
      <c r="P369" s="6"/>
      <c r="Q369" s="4"/>
    </row>
    <row r="370" spans="1:17" ht="13.8">
      <c r="A370" s="2"/>
      <c r="B370" s="2"/>
      <c r="C370" s="3"/>
      <c r="D370" s="3"/>
      <c r="E370" s="4"/>
      <c r="F370" s="4"/>
      <c r="G370" s="4"/>
      <c r="H370" s="4"/>
      <c r="I370" s="4"/>
      <c r="J370" s="4"/>
      <c r="K370" s="2"/>
      <c r="L370" s="5"/>
      <c r="M370" s="5"/>
      <c r="N370" s="6"/>
      <c r="O370" s="6"/>
      <c r="P370" s="6"/>
      <c r="Q370" s="4"/>
    </row>
    <row r="371" spans="1:17" ht="13.8">
      <c r="A371" s="2"/>
      <c r="B371" s="2"/>
      <c r="C371" s="3"/>
      <c r="D371" s="3"/>
      <c r="E371" s="4"/>
      <c r="F371" s="4"/>
      <c r="G371" s="4"/>
      <c r="H371" s="4"/>
      <c r="I371" s="4"/>
      <c r="J371" s="4"/>
      <c r="K371" s="2"/>
      <c r="L371" s="5"/>
      <c r="M371" s="5"/>
      <c r="N371" s="6"/>
      <c r="O371" s="6"/>
      <c r="P371" s="6"/>
      <c r="Q371" s="4"/>
    </row>
    <row r="372" spans="1:17" ht="13.8">
      <c r="A372" s="2"/>
      <c r="B372" s="2"/>
      <c r="C372" s="3"/>
      <c r="D372" s="3"/>
      <c r="E372" s="4"/>
      <c r="F372" s="4"/>
      <c r="G372" s="4"/>
      <c r="H372" s="4"/>
      <c r="I372" s="4"/>
      <c r="J372" s="4"/>
      <c r="K372" s="2"/>
      <c r="L372" s="5"/>
      <c r="M372" s="5"/>
      <c r="N372" s="6"/>
      <c r="O372" s="6"/>
      <c r="P372" s="6"/>
      <c r="Q372" s="4"/>
    </row>
    <row r="373" spans="1:17" ht="13.8">
      <c r="A373" s="2"/>
      <c r="B373" s="2"/>
      <c r="C373" s="3"/>
      <c r="D373" s="3"/>
      <c r="E373" s="4"/>
      <c r="F373" s="4"/>
      <c r="G373" s="4"/>
      <c r="H373" s="4"/>
      <c r="I373" s="4"/>
      <c r="J373" s="4"/>
      <c r="K373" s="2"/>
      <c r="L373" s="5"/>
      <c r="M373" s="5"/>
      <c r="N373" s="6"/>
      <c r="O373" s="6"/>
      <c r="P373" s="6"/>
      <c r="Q373" s="4"/>
    </row>
    <row r="374" spans="1:17" ht="13.8">
      <c r="A374" s="2"/>
      <c r="B374" s="2"/>
      <c r="C374" s="3"/>
      <c r="D374" s="3"/>
      <c r="E374" s="4"/>
      <c r="F374" s="4"/>
      <c r="G374" s="4"/>
      <c r="H374" s="4"/>
      <c r="I374" s="4"/>
      <c r="J374" s="4"/>
      <c r="K374" s="2"/>
      <c r="L374" s="5"/>
      <c r="M374" s="5"/>
      <c r="N374" s="6"/>
      <c r="O374" s="6"/>
      <c r="P374" s="6"/>
      <c r="Q374" s="4"/>
    </row>
    <row r="375" spans="1:17" ht="13.8">
      <c r="A375" s="2"/>
      <c r="B375" s="2"/>
      <c r="C375" s="3"/>
      <c r="D375" s="3"/>
      <c r="E375" s="4"/>
      <c r="F375" s="4"/>
      <c r="G375" s="4"/>
      <c r="H375" s="4"/>
      <c r="I375" s="4"/>
      <c r="J375" s="4"/>
      <c r="K375" s="2"/>
      <c r="L375" s="5"/>
      <c r="M375" s="5"/>
      <c r="N375" s="6"/>
      <c r="O375" s="6"/>
      <c r="P375" s="6"/>
      <c r="Q375" s="4"/>
    </row>
    <row r="376" spans="1:17" ht="13.8">
      <c r="A376" s="2"/>
      <c r="B376" s="2"/>
      <c r="C376" s="3"/>
      <c r="D376" s="3"/>
      <c r="E376" s="4"/>
      <c r="F376" s="4"/>
      <c r="G376" s="4"/>
      <c r="H376" s="4"/>
      <c r="I376" s="4"/>
      <c r="J376" s="4"/>
      <c r="K376" s="2"/>
      <c r="L376" s="5"/>
      <c r="M376" s="5"/>
      <c r="N376" s="6"/>
      <c r="O376" s="6"/>
      <c r="P376" s="6"/>
      <c r="Q376" s="4"/>
    </row>
    <row r="377" spans="1:17" ht="13.8">
      <c r="A377" s="2"/>
      <c r="B377" s="2"/>
      <c r="C377" s="3"/>
      <c r="D377" s="3"/>
      <c r="E377" s="4"/>
      <c r="F377" s="4"/>
      <c r="G377" s="4"/>
      <c r="H377" s="4"/>
      <c r="I377" s="4"/>
      <c r="J377" s="4"/>
      <c r="K377" s="2"/>
      <c r="L377" s="5"/>
      <c r="M377" s="5"/>
      <c r="N377" s="6"/>
      <c r="O377" s="6"/>
      <c r="P377" s="6"/>
      <c r="Q377" s="4"/>
    </row>
    <row r="378" spans="1:17" ht="13.8">
      <c r="A378" s="2"/>
      <c r="B378" s="2"/>
      <c r="C378" s="3"/>
      <c r="D378" s="3"/>
      <c r="E378" s="4"/>
      <c r="F378" s="4"/>
      <c r="G378" s="4"/>
      <c r="H378" s="4"/>
      <c r="I378" s="4"/>
      <c r="J378" s="4"/>
      <c r="K378" s="2"/>
      <c r="L378" s="5"/>
      <c r="M378" s="5"/>
      <c r="N378" s="6"/>
      <c r="O378" s="6"/>
      <c r="P378" s="6"/>
      <c r="Q378" s="4"/>
    </row>
    <row r="379" spans="1:17" ht="13.8">
      <c r="A379" s="2"/>
      <c r="B379" s="2"/>
      <c r="C379" s="3"/>
      <c r="D379" s="3"/>
      <c r="E379" s="4"/>
      <c r="F379" s="4"/>
      <c r="G379" s="4"/>
      <c r="H379" s="4"/>
      <c r="I379" s="4"/>
      <c r="J379" s="4"/>
      <c r="K379" s="2"/>
      <c r="L379" s="5"/>
      <c r="M379" s="5"/>
      <c r="N379" s="6"/>
      <c r="O379" s="6"/>
      <c r="P379" s="6"/>
      <c r="Q379" s="4"/>
    </row>
    <row r="380" spans="1:17" ht="13.8">
      <c r="A380" s="2"/>
      <c r="B380" s="2"/>
      <c r="C380" s="3"/>
      <c r="D380" s="3"/>
      <c r="E380" s="4"/>
      <c r="F380" s="4"/>
      <c r="G380" s="4"/>
      <c r="H380" s="4"/>
      <c r="I380" s="4"/>
      <c r="J380" s="4"/>
      <c r="K380" s="2"/>
      <c r="L380" s="5"/>
      <c r="M380" s="5"/>
      <c r="N380" s="6"/>
      <c r="O380" s="6"/>
      <c r="P380" s="6"/>
      <c r="Q380" s="4"/>
    </row>
    <row r="381" spans="1:17" ht="13.8">
      <c r="A381" s="2"/>
      <c r="B381" s="2"/>
      <c r="C381" s="3"/>
      <c r="D381" s="3"/>
      <c r="E381" s="4"/>
      <c r="F381" s="4"/>
      <c r="G381" s="4"/>
      <c r="H381" s="4"/>
      <c r="I381" s="4"/>
      <c r="J381" s="4"/>
      <c r="K381" s="2"/>
      <c r="L381" s="5"/>
      <c r="M381" s="5"/>
      <c r="N381" s="6"/>
      <c r="O381" s="6"/>
      <c r="P381" s="6"/>
      <c r="Q381" s="4"/>
    </row>
    <row r="382" spans="1:17" ht="13.8">
      <c r="A382" s="2"/>
      <c r="B382" s="2"/>
      <c r="C382" s="3"/>
      <c r="D382" s="3"/>
      <c r="E382" s="4"/>
      <c r="F382" s="4"/>
      <c r="G382" s="4"/>
      <c r="H382" s="4"/>
      <c r="I382" s="4"/>
      <c r="J382" s="4"/>
      <c r="K382" s="2"/>
      <c r="L382" s="5"/>
      <c r="M382" s="5"/>
      <c r="N382" s="6"/>
      <c r="O382" s="6"/>
      <c r="P382" s="6"/>
      <c r="Q382" s="4"/>
    </row>
    <row r="383" spans="1:17" ht="13.8">
      <c r="A383" s="2"/>
      <c r="B383" s="2"/>
      <c r="C383" s="3"/>
      <c r="D383" s="3"/>
      <c r="E383" s="4"/>
      <c r="F383" s="4"/>
      <c r="G383" s="4"/>
      <c r="H383" s="4"/>
      <c r="I383" s="4"/>
      <c r="J383" s="4"/>
      <c r="K383" s="2"/>
      <c r="L383" s="5"/>
      <c r="M383" s="5"/>
      <c r="N383" s="6"/>
      <c r="O383" s="6"/>
      <c r="P383" s="6"/>
      <c r="Q383" s="4"/>
    </row>
    <row r="384" spans="1:17" ht="13.8">
      <c r="A384" s="2"/>
      <c r="B384" s="2"/>
      <c r="C384" s="3"/>
      <c r="D384" s="3"/>
      <c r="E384" s="4"/>
      <c r="F384" s="4"/>
      <c r="G384" s="4"/>
      <c r="H384" s="4"/>
      <c r="I384" s="4"/>
      <c r="J384" s="4"/>
      <c r="K384" s="2"/>
      <c r="L384" s="5"/>
      <c r="M384" s="5"/>
      <c r="N384" s="6"/>
      <c r="O384" s="6"/>
      <c r="P384" s="6"/>
      <c r="Q384" s="4"/>
    </row>
    <row r="385" spans="1:17" ht="13.8">
      <c r="A385" s="2"/>
      <c r="B385" s="2"/>
      <c r="C385" s="3"/>
      <c r="D385" s="3"/>
      <c r="E385" s="4"/>
      <c r="F385" s="4"/>
      <c r="G385" s="4"/>
      <c r="H385" s="4"/>
      <c r="I385" s="4"/>
      <c r="J385" s="4"/>
      <c r="K385" s="2"/>
      <c r="L385" s="5"/>
      <c r="M385" s="5"/>
      <c r="N385" s="6"/>
      <c r="O385" s="6"/>
      <c r="P385" s="6"/>
      <c r="Q385" s="4"/>
    </row>
    <row r="386" spans="1:17" ht="13.8">
      <c r="A386" s="2"/>
      <c r="B386" s="2"/>
      <c r="C386" s="3"/>
      <c r="D386" s="3"/>
      <c r="E386" s="4"/>
      <c r="F386" s="4"/>
      <c r="G386" s="4"/>
      <c r="H386" s="4"/>
      <c r="I386" s="4"/>
      <c r="J386" s="4"/>
      <c r="K386" s="2"/>
      <c r="L386" s="5"/>
      <c r="M386" s="5"/>
      <c r="N386" s="6"/>
      <c r="O386" s="6"/>
      <c r="P386" s="6"/>
      <c r="Q386" s="4"/>
    </row>
    <row r="387" spans="1:17" ht="13.8">
      <c r="A387" s="2"/>
      <c r="B387" s="2"/>
      <c r="C387" s="3"/>
      <c r="D387" s="3"/>
      <c r="E387" s="4"/>
      <c r="F387" s="4"/>
      <c r="G387" s="4"/>
      <c r="H387" s="4"/>
      <c r="I387" s="4"/>
      <c r="J387" s="4"/>
      <c r="K387" s="2"/>
      <c r="L387" s="5"/>
      <c r="M387" s="5"/>
      <c r="N387" s="6"/>
      <c r="O387" s="6"/>
      <c r="P387" s="6"/>
      <c r="Q387" s="4"/>
    </row>
    <row r="388" spans="1:17" ht="13.8">
      <c r="A388" s="2"/>
      <c r="B388" s="2"/>
      <c r="C388" s="3"/>
      <c r="D388" s="3"/>
      <c r="E388" s="4"/>
      <c r="F388" s="4"/>
      <c r="G388" s="4"/>
      <c r="H388" s="4"/>
      <c r="I388" s="4"/>
      <c r="J388" s="4"/>
      <c r="K388" s="2"/>
      <c r="L388" s="5"/>
      <c r="M388" s="5"/>
      <c r="N388" s="6"/>
      <c r="O388" s="6"/>
      <c r="P388" s="6"/>
      <c r="Q388" s="4"/>
    </row>
    <row r="389" spans="1:17" ht="13.8">
      <c r="A389" s="2"/>
      <c r="B389" s="2"/>
      <c r="C389" s="3"/>
      <c r="D389" s="3"/>
      <c r="E389" s="4"/>
      <c r="F389" s="4"/>
      <c r="G389" s="4"/>
      <c r="H389" s="4"/>
      <c r="I389" s="4"/>
      <c r="J389" s="4"/>
      <c r="K389" s="2"/>
      <c r="L389" s="5"/>
      <c r="M389" s="5"/>
      <c r="N389" s="6"/>
      <c r="O389" s="6"/>
      <c r="P389" s="6"/>
      <c r="Q389" s="4"/>
    </row>
    <row r="390" spans="1:17" ht="13.8">
      <c r="A390" s="2"/>
      <c r="B390" s="2"/>
      <c r="C390" s="3"/>
      <c r="D390" s="3"/>
      <c r="E390" s="4"/>
      <c r="F390" s="4"/>
      <c r="G390" s="4"/>
      <c r="H390" s="4"/>
      <c r="I390" s="4"/>
      <c r="J390" s="4"/>
      <c r="K390" s="2"/>
      <c r="L390" s="5"/>
      <c r="M390" s="5"/>
      <c r="N390" s="6"/>
      <c r="O390" s="6"/>
      <c r="P390" s="6"/>
      <c r="Q390" s="4"/>
    </row>
    <row r="391" spans="1:17" ht="13.8">
      <c r="A391" s="2"/>
      <c r="B391" s="2"/>
      <c r="C391" s="3"/>
      <c r="D391" s="3"/>
      <c r="E391" s="4"/>
      <c r="F391" s="4"/>
      <c r="G391" s="4"/>
      <c r="H391" s="4"/>
      <c r="I391" s="4"/>
      <c r="J391" s="4"/>
      <c r="K391" s="2"/>
      <c r="L391" s="5"/>
      <c r="M391" s="5"/>
      <c r="N391" s="6"/>
      <c r="O391" s="6"/>
      <c r="P391" s="6"/>
      <c r="Q391" s="4"/>
    </row>
    <row r="392" spans="1:17" ht="13.8">
      <c r="A392" s="2"/>
      <c r="B392" s="2"/>
      <c r="C392" s="3"/>
      <c r="D392" s="3"/>
      <c r="E392" s="4"/>
      <c r="F392" s="4"/>
      <c r="G392" s="4"/>
      <c r="H392" s="4"/>
      <c r="I392" s="4"/>
      <c r="J392" s="4"/>
      <c r="K392" s="2"/>
      <c r="L392" s="5"/>
      <c r="M392" s="5"/>
      <c r="N392" s="6"/>
      <c r="O392" s="6"/>
      <c r="P392" s="6"/>
      <c r="Q392" s="4"/>
    </row>
    <row r="393" spans="1:17" ht="13.8">
      <c r="A393" s="2"/>
      <c r="B393" s="2"/>
      <c r="C393" s="3"/>
      <c r="D393" s="3"/>
      <c r="E393" s="4"/>
      <c r="F393" s="4"/>
      <c r="G393" s="4"/>
      <c r="H393" s="4"/>
      <c r="I393" s="4"/>
      <c r="J393" s="4"/>
      <c r="K393" s="2"/>
      <c r="L393" s="5"/>
      <c r="M393" s="5"/>
      <c r="N393" s="6"/>
      <c r="O393" s="6"/>
      <c r="P393" s="6"/>
      <c r="Q393" s="4"/>
    </row>
    <row r="394" spans="1:17" ht="13.8">
      <c r="A394" s="2"/>
      <c r="B394" s="2"/>
      <c r="C394" s="3"/>
      <c r="D394" s="3"/>
      <c r="E394" s="4"/>
      <c r="F394" s="4"/>
      <c r="G394" s="4"/>
      <c r="H394" s="4"/>
      <c r="I394" s="4"/>
      <c r="J394" s="4"/>
      <c r="K394" s="2"/>
      <c r="L394" s="5"/>
      <c r="M394" s="5"/>
      <c r="N394" s="6"/>
      <c r="O394" s="6"/>
      <c r="P394" s="6"/>
      <c r="Q394" s="4"/>
    </row>
    <row r="395" spans="1:17" ht="13.8">
      <c r="A395" s="2"/>
      <c r="B395" s="2"/>
      <c r="C395" s="3"/>
      <c r="D395" s="3"/>
      <c r="E395" s="4"/>
      <c r="F395" s="4"/>
      <c r="G395" s="4"/>
      <c r="H395" s="4"/>
      <c r="I395" s="4"/>
      <c r="J395" s="4"/>
      <c r="K395" s="2"/>
      <c r="L395" s="5"/>
      <c r="M395" s="5"/>
      <c r="N395" s="6"/>
      <c r="O395" s="6"/>
      <c r="P395" s="6"/>
      <c r="Q395" s="4"/>
    </row>
    <row r="396" spans="1:17" ht="13.8">
      <c r="A396" s="2"/>
      <c r="B396" s="2"/>
      <c r="C396" s="3"/>
      <c r="D396" s="3"/>
      <c r="E396" s="4"/>
      <c r="F396" s="4"/>
      <c r="G396" s="4"/>
      <c r="H396" s="4"/>
      <c r="I396" s="4"/>
      <c r="J396" s="4"/>
      <c r="K396" s="2"/>
      <c r="L396" s="5"/>
      <c r="M396" s="5"/>
      <c r="N396" s="6"/>
      <c r="O396" s="6"/>
      <c r="P396" s="6"/>
      <c r="Q396" s="4"/>
    </row>
    <row r="397" spans="1:17" ht="13.8">
      <c r="A397" s="2"/>
      <c r="B397" s="2"/>
      <c r="C397" s="3"/>
      <c r="D397" s="3"/>
      <c r="E397" s="4"/>
      <c r="F397" s="4"/>
      <c r="G397" s="4"/>
      <c r="H397" s="4"/>
      <c r="I397" s="4"/>
      <c r="J397" s="4"/>
      <c r="K397" s="2"/>
      <c r="L397" s="5"/>
      <c r="M397" s="5"/>
      <c r="N397" s="6"/>
      <c r="O397" s="6"/>
      <c r="P397" s="6"/>
      <c r="Q397" s="4"/>
    </row>
    <row r="398" spans="1:17" ht="13.8">
      <c r="A398" s="2"/>
      <c r="B398" s="2"/>
      <c r="C398" s="3"/>
      <c r="D398" s="3"/>
      <c r="E398" s="4"/>
      <c r="F398" s="4"/>
      <c r="G398" s="4"/>
      <c r="H398" s="4"/>
      <c r="I398" s="4"/>
      <c r="J398" s="4"/>
      <c r="K398" s="2"/>
      <c r="L398" s="5"/>
      <c r="M398" s="5"/>
      <c r="N398" s="6"/>
      <c r="O398" s="6"/>
      <c r="P398" s="6"/>
      <c r="Q398" s="4"/>
    </row>
    <row r="399" spans="1:17" ht="13.8">
      <c r="A399" s="2"/>
      <c r="B399" s="2"/>
      <c r="C399" s="3"/>
      <c r="D399" s="3"/>
      <c r="E399" s="4"/>
      <c r="F399" s="4"/>
      <c r="G399" s="4"/>
      <c r="H399" s="4"/>
      <c r="I399" s="4"/>
      <c r="J399" s="4"/>
      <c r="K399" s="2"/>
      <c r="L399" s="5"/>
      <c r="M399" s="5"/>
      <c r="N399" s="6"/>
      <c r="O399" s="6"/>
      <c r="P399" s="6"/>
      <c r="Q399" s="4"/>
    </row>
    <row r="400" spans="1:17" ht="13.8">
      <c r="A400" s="2"/>
      <c r="B400" s="2"/>
      <c r="C400" s="3"/>
      <c r="D400" s="3"/>
      <c r="E400" s="4"/>
      <c r="F400" s="4"/>
      <c r="G400" s="4"/>
      <c r="H400" s="4"/>
      <c r="I400" s="4"/>
      <c r="J400" s="4"/>
      <c r="K400" s="2"/>
      <c r="L400" s="5"/>
      <c r="M400" s="5"/>
      <c r="N400" s="6"/>
      <c r="O400" s="6"/>
      <c r="P400" s="6"/>
      <c r="Q400" s="4"/>
    </row>
    <row r="401" spans="1:17" ht="13.8">
      <c r="A401" s="2"/>
      <c r="B401" s="2"/>
      <c r="C401" s="3"/>
      <c r="D401" s="3"/>
      <c r="E401" s="4"/>
      <c r="F401" s="4"/>
      <c r="G401" s="4"/>
      <c r="H401" s="4"/>
      <c r="I401" s="4"/>
      <c r="J401" s="4"/>
      <c r="K401" s="2"/>
      <c r="L401" s="5"/>
      <c r="M401" s="5"/>
      <c r="N401" s="6"/>
      <c r="O401" s="6"/>
      <c r="P401" s="6"/>
      <c r="Q401" s="4"/>
    </row>
    <row r="402" spans="1:17" ht="13.8">
      <c r="A402" s="2"/>
      <c r="B402" s="2"/>
      <c r="C402" s="3"/>
      <c r="D402" s="3"/>
      <c r="E402" s="4"/>
      <c r="F402" s="4"/>
      <c r="G402" s="4"/>
      <c r="H402" s="4"/>
      <c r="I402" s="4"/>
      <c r="J402" s="4"/>
      <c r="K402" s="2"/>
      <c r="L402" s="5"/>
      <c r="M402" s="5"/>
      <c r="N402" s="6"/>
      <c r="O402" s="6"/>
      <c r="P402" s="6"/>
      <c r="Q402" s="4"/>
    </row>
    <row r="403" spans="1:17" ht="13.8">
      <c r="A403" s="2"/>
      <c r="B403" s="2"/>
      <c r="C403" s="3"/>
      <c r="D403" s="3"/>
      <c r="E403" s="4"/>
      <c r="F403" s="4"/>
      <c r="G403" s="4"/>
      <c r="H403" s="4"/>
      <c r="I403" s="4"/>
      <c r="J403" s="4"/>
      <c r="K403" s="2"/>
      <c r="L403" s="5"/>
      <c r="M403" s="5"/>
      <c r="N403" s="6"/>
      <c r="O403" s="6"/>
      <c r="P403" s="6"/>
      <c r="Q403" s="4"/>
    </row>
    <row r="404" spans="1:17" ht="13.8">
      <c r="A404" s="2"/>
      <c r="B404" s="2"/>
      <c r="C404" s="3"/>
      <c r="D404" s="3"/>
      <c r="E404" s="4"/>
      <c r="F404" s="4"/>
      <c r="G404" s="4"/>
      <c r="H404" s="4"/>
      <c r="I404" s="4"/>
      <c r="J404" s="4"/>
      <c r="K404" s="2"/>
      <c r="L404" s="5"/>
      <c r="M404" s="5"/>
      <c r="N404" s="6"/>
      <c r="O404" s="6"/>
      <c r="P404" s="6"/>
      <c r="Q404" s="4"/>
    </row>
    <row r="405" spans="1:17" ht="13.8">
      <c r="A405" s="2"/>
      <c r="B405" s="2"/>
      <c r="C405" s="3"/>
      <c r="D405" s="3"/>
      <c r="E405" s="4"/>
      <c r="F405" s="4"/>
      <c r="G405" s="4"/>
      <c r="H405" s="4"/>
      <c r="I405" s="4"/>
      <c r="J405" s="4"/>
      <c r="K405" s="2"/>
      <c r="L405" s="5"/>
      <c r="M405" s="5"/>
      <c r="N405" s="6"/>
      <c r="O405" s="6"/>
      <c r="P405" s="6"/>
      <c r="Q405" s="4"/>
    </row>
    <row r="406" spans="1:17" ht="13.8">
      <c r="A406" s="2"/>
      <c r="B406" s="2"/>
      <c r="C406" s="3"/>
      <c r="D406" s="3"/>
      <c r="E406" s="4"/>
      <c r="F406" s="4"/>
      <c r="G406" s="4"/>
      <c r="H406" s="4"/>
      <c r="I406" s="4"/>
      <c r="J406" s="4"/>
      <c r="K406" s="2"/>
      <c r="L406" s="5"/>
      <c r="M406" s="5"/>
      <c r="N406" s="6"/>
      <c r="O406" s="6"/>
      <c r="P406" s="6"/>
      <c r="Q406" s="4"/>
    </row>
    <row r="407" spans="1:17" ht="13.8">
      <c r="A407" s="2"/>
      <c r="B407" s="2"/>
      <c r="C407" s="3"/>
      <c r="D407" s="3"/>
      <c r="E407" s="4"/>
      <c r="F407" s="4"/>
      <c r="G407" s="4"/>
      <c r="H407" s="4"/>
      <c r="I407" s="4"/>
      <c r="J407" s="4"/>
      <c r="K407" s="2"/>
      <c r="L407" s="5"/>
      <c r="M407" s="5"/>
      <c r="N407" s="6"/>
      <c r="O407" s="6"/>
      <c r="P407" s="6"/>
      <c r="Q407" s="4"/>
    </row>
    <row r="408" spans="1:17" ht="13.8">
      <c r="A408" s="2"/>
      <c r="B408" s="2"/>
      <c r="C408" s="3"/>
      <c r="D408" s="3"/>
      <c r="E408" s="4"/>
      <c r="F408" s="4"/>
      <c r="G408" s="4"/>
      <c r="H408" s="4"/>
      <c r="I408" s="4"/>
      <c r="J408" s="4"/>
      <c r="K408" s="2"/>
      <c r="L408" s="5"/>
      <c r="M408" s="5"/>
      <c r="N408" s="6"/>
      <c r="O408" s="6"/>
      <c r="P408" s="6"/>
      <c r="Q408" s="4"/>
    </row>
    <row r="409" spans="1:17" ht="13.8">
      <c r="A409" s="2"/>
      <c r="B409" s="2"/>
      <c r="C409" s="3"/>
      <c r="D409" s="3"/>
      <c r="E409" s="4"/>
      <c r="F409" s="4"/>
      <c r="G409" s="4"/>
      <c r="H409" s="4"/>
      <c r="I409" s="4"/>
      <c r="J409" s="4"/>
      <c r="K409" s="2"/>
      <c r="L409" s="5"/>
      <c r="M409" s="5"/>
      <c r="N409" s="6"/>
      <c r="O409" s="6"/>
      <c r="P409" s="6"/>
      <c r="Q409" s="4"/>
    </row>
    <row r="410" spans="1:17" ht="13.8">
      <c r="A410" s="2"/>
      <c r="B410" s="2"/>
      <c r="C410" s="3"/>
      <c r="D410" s="3"/>
      <c r="E410" s="4"/>
      <c r="F410" s="4"/>
      <c r="G410" s="4"/>
      <c r="H410" s="4"/>
      <c r="I410" s="4"/>
      <c r="J410" s="4"/>
      <c r="K410" s="2"/>
      <c r="L410" s="5"/>
      <c r="M410" s="5"/>
      <c r="N410" s="6"/>
      <c r="O410" s="6"/>
      <c r="P410" s="6"/>
      <c r="Q410" s="4"/>
    </row>
    <row r="411" spans="1:17" ht="13.8">
      <c r="A411" s="2"/>
      <c r="B411" s="2"/>
      <c r="C411" s="3"/>
      <c r="D411" s="3"/>
      <c r="E411" s="4"/>
      <c r="F411" s="4"/>
      <c r="G411" s="4"/>
      <c r="H411" s="4"/>
      <c r="I411" s="4"/>
      <c r="J411" s="4"/>
      <c r="K411" s="2"/>
      <c r="L411" s="5"/>
      <c r="M411" s="5"/>
      <c r="N411" s="6"/>
      <c r="O411" s="6"/>
      <c r="P411" s="6"/>
      <c r="Q411" s="4"/>
    </row>
    <row r="412" spans="1:17" ht="13.8">
      <c r="A412" s="2"/>
      <c r="B412" s="2"/>
      <c r="C412" s="3"/>
      <c r="D412" s="3"/>
      <c r="E412" s="4"/>
      <c r="F412" s="4"/>
      <c r="G412" s="4"/>
      <c r="H412" s="4"/>
      <c r="I412" s="4"/>
      <c r="J412" s="4"/>
      <c r="K412" s="2"/>
      <c r="L412" s="5"/>
      <c r="M412" s="5"/>
      <c r="N412" s="6"/>
      <c r="O412" s="6"/>
      <c r="P412" s="6"/>
      <c r="Q412" s="4"/>
    </row>
    <row r="413" spans="1:17" ht="13.8">
      <c r="A413" s="2"/>
      <c r="B413" s="2"/>
      <c r="C413" s="3"/>
      <c r="D413" s="3"/>
      <c r="E413" s="4"/>
      <c r="F413" s="4"/>
      <c r="G413" s="4"/>
      <c r="H413" s="4"/>
      <c r="I413" s="4"/>
      <c r="J413" s="4"/>
      <c r="K413" s="2"/>
      <c r="L413" s="5"/>
      <c r="M413" s="5"/>
      <c r="N413" s="6"/>
      <c r="O413" s="6"/>
      <c r="P413" s="6"/>
      <c r="Q413" s="4"/>
    </row>
    <row r="414" spans="1:17" ht="13.8">
      <c r="A414" s="2"/>
      <c r="B414" s="2"/>
      <c r="C414" s="3"/>
      <c r="D414" s="3"/>
      <c r="E414" s="4"/>
      <c r="F414" s="4"/>
      <c r="G414" s="4"/>
      <c r="H414" s="4"/>
      <c r="I414" s="4"/>
      <c r="J414" s="4"/>
      <c r="K414" s="2"/>
      <c r="L414" s="5"/>
      <c r="M414" s="5"/>
      <c r="N414" s="6"/>
      <c r="O414" s="6"/>
      <c r="P414" s="6"/>
      <c r="Q414" s="4"/>
    </row>
    <row r="415" spans="1:17" ht="13.8">
      <c r="A415" s="2"/>
      <c r="B415" s="2"/>
      <c r="C415" s="3"/>
      <c r="D415" s="3"/>
      <c r="E415" s="4"/>
      <c r="F415" s="4"/>
      <c r="G415" s="4"/>
      <c r="H415" s="4"/>
      <c r="I415" s="4"/>
      <c r="J415" s="4"/>
      <c r="K415" s="2"/>
      <c r="L415" s="5"/>
      <c r="M415" s="5"/>
      <c r="N415" s="6"/>
      <c r="O415" s="6"/>
      <c r="P415" s="6"/>
      <c r="Q415" s="4"/>
    </row>
    <row r="416" spans="1:17" ht="13.8">
      <c r="A416" s="2"/>
      <c r="B416" s="2"/>
      <c r="C416" s="3"/>
      <c r="D416" s="3"/>
      <c r="E416" s="4"/>
      <c r="F416" s="4"/>
      <c r="G416" s="4"/>
      <c r="H416" s="4"/>
      <c r="I416" s="4"/>
      <c r="J416" s="4"/>
      <c r="K416" s="2"/>
      <c r="L416" s="5"/>
      <c r="M416" s="5"/>
      <c r="N416" s="6"/>
      <c r="O416" s="6"/>
      <c r="P416" s="6"/>
      <c r="Q416" s="4"/>
    </row>
    <row r="417" spans="1:17" ht="13.8">
      <c r="A417" s="2"/>
      <c r="B417" s="2"/>
      <c r="C417" s="3"/>
      <c r="D417" s="3"/>
      <c r="E417" s="4"/>
      <c r="F417" s="4"/>
      <c r="G417" s="4"/>
      <c r="H417" s="4"/>
      <c r="I417" s="4"/>
      <c r="J417" s="4"/>
      <c r="K417" s="2"/>
      <c r="L417" s="5"/>
      <c r="M417" s="5"/>
      <c r="N417" s="6"/>
      <c r="O417" s="6"/>
      <c r="P417" s="6"/>
      <c r="Q417" s="4"/>
    </row>
    <row r="418" spans="1:17" ht="13.8">
      <c r="A418" s="2"/>
      <c r="B418" s="2"/>
      <c r="C418" s="3"/>
      <c r="D418" s="3"/>
      <c r="E418" s="4"/>
      <c r="F418" s="4"/>
      <c r="G418" s="4"/>
      <c r="H418" s="4"/>
      <c r="I418" s="4"/>
      <c r="J418" s="4"/>
      <c r="K418" s="2"/>
      <c r="L418" s="5"/>
      <c r="M418" s="5"/>
      <c r="N418" s="6"/>
      <c r="O418" s="6"/>
      <c r="P418" s="6"/>
      <c r="Q418" s="4"/>
    </row>
    <row r="419" spans="1:17" ht="13.8">
      <c r="A419" s="2"/>
      <c r="B419" s="2"/>
      <c r="C419" s="3"/>
      <c r="D419" s="3"/>
      <c r="E419" s="4"/>
      <c r="F419" s="4"/>
      <c r="G419" s="4"/>
      <c r="H419" s="4"/>
      <c r="I419" s="4"/>
      <c r="J419" s="4"/>
      <c r="K419" s="2"/>
      <c r="L419" s="5"/>
      <c r="M419" s="5"/>
      <c r="N419" s="6"/>
      <c r="O419" s="6"/>
      <c r="P419" s="6"/>
      <c r="Q419" s="4"/>
    </row>
    <row r="420" spans="1:17" ht="13.8">
      <c r="A420" s="2"/>
      <c r="B420" s="2"/>
      <c r="C420" s="3"/>
      <c r="D420" s="3"/>
      <c r="E420" s="4"/>
      <c r="F420" s="4"/>
      <c r="G420" s="4"/>
      <c r="H420" s="4"/>
      <c r="I420" s="4"/>
      <c r="J420" s="4"/>
      <c r="K420" s="2"/>
      <c r="L420" s="5"/>
      <c r="M420" s="5"/>
      <c r="N420" s="6"/>
      <c r="O420" s="6"/>
      <c r="P420" s="6"/>
      <c r="Q420" s="4"/>
    </row>
    <row r="421" spans="1:17" ht="13.8">
      <c r="A421" s="2"/>
      <c r="B421" s="2"/>
      <c r="C421" s="3"/>
      <c r="D421" s="3"/>
      <c r="E421" s="4"/>
      <c r="F421" s="4"/>
      <c r="G421" s="4"/>
      <c r="H421" s="4"/>
      <c r="I421" s="4"/>
      <c r="J421" s="4"/>
      <c r="K421" s="2"/>
      <c r="L421" s="5"/>
      <c r="M421" s="5"/>
      <c r="N421" s="6"/>
      <c r="O421" s="6"/>
      <c r="P421" s="6"/>
      <c r="Q421" s="4"/>
    </row>
    <row r="422" spans="1:17" ht="13.8">
      <c r="A422" s="2"/>
      <c r="B422" s="2"/>
      <c r="C422" s="3"/>
      <c r="D422" s="3"/>
      <c r="E422" s="4"/>
      <c r="F422" s="4"/>
      <c r="G422" s="4"/>
      <c r="H422" s="4"/>
      <c r="I422" s="4"/>
      <c r="J422" s="4"/>
      <c r="K422" s="2"/>
      <c r="L422" s="5"/>
      <c r="M422" s="5"/>
      <c r="N422" s="6"/>
      <c r="O422" s="6"/>
      <c r="P422" s="6"/>
      <c r="Q422" s="4"/>
    </row>
    <row r="423" spans="1:17" ht="13.8">
      <c r="A423" s="2"/>
      <c r="B423" s="2"/>
      <c r="C423" s="3"/>
      <c r="D423" s="3"/>
      <c r="E423" s="4"/>
      <c r="F423" s="4"/>
      <c r="G423" s="4"/>
      <c r="H423" s="4"/>
      <c r="I423" s="4"/>
      <c r="J423" s="4"/>
      <c r="K423" s="2"/>
      <c r="L423" s="5"/>
      <c r="M423" s="5"/>
      <c r="N423" s="6"/>
      <c r="O423" s="6"/>
      <c r="P423" s="6"/>
      <c r="Q423" s="4"/>
    </row>
    <row r="424" spans="1:17" ht="13.8">
      <c r="A424" s="2"/>
      <c r="B424" s="2"/>
      <c r="C424" s="3"/>
      <c r="D424" s="3"/>
      <c r="E424" s="4"/>
      <c r="F424" s="4"/>
      <c r="G424" s="4"/>
      <c r="H424" s="4"/>
      <c r="I424" s="4"/>
      <c r="J424" s="4"/>
      <c r="K424" s="2"/>
      <c r="L424" s="5"/>
      <c r="M424" s="5"/>
      <c r="N424" s="6"/>
      <c r="O424" s="6"/>
      <c r="P424" s="6"/>
      <c r="Q424" s="4"/>
    </row>
    <row r="425" spans="1:17" ht="13.8">
      <c r="A425" s="2"/>
      <c r="B425" s="2"/>
      <c r="C425" s="3"/>
      <c r="D425" s="3"/>
      <c r="E425" s="4"/>
      <c r="F425" s="4"/>
      <c r="G425" s="4"/>
      <c r="H425" s="4"/>
      <c r="I425" s="4"/>
      <c r="J425" s="4"/>
      <c r="K425" s="2"/>
      <c r="L425" s="5"/>
      <c r="M425" s="5"/>
      <c r="N425" s="6"/>
      <c r="O425" s="6"/>
      <c r="P425" s="6"/>
      <c r="Q425" s="4"/>
    </row>
    <row r="426" spans="1:17" ht="13.8">
      <c r="A426" s="2"/>
      <c r="B426" s="2"/>
      <c r="C426" s="3"/>
      <c r="D426" s="3"/>
      <c r="E426" s="4"/>
      <c r="F426" s="4"/>
      <c r="G426" s="4"/>
      <c r="H426" s="4"/>
      <c r="I426" s="4"/>
      <c r="J426" s="4"/>
      <c r="K426" s="2"/>
      <c r="L426" s="5"/>
      <c r="M426" s="5"/>
      <c r="N426" s="6"/>
      <c r="O426" s="6"/>
      <c r="P426" s="6"/>
      <c r="Q426" s="4"/>
    </row>
    <row r="427" spans="1:17" ht="13.8">
      <c r="A427" s="2"/>
      <c r="B427" s="2"/>
      <c r="C427" s="3"/>
      <c r="D427" s="3"/>
      <c r="E427" s="4"/>
      <c r="F427" s="4"/>
      <c r="G427" s="4"/>
      <c r="H427" s="4"/>
      <c r="I427" s="4"/>
      <c r="J427" s="4"/>
      <c r="K427" s="2"/>
      <c r="L427" s="5"/>
      <c r="M427" s="5"/>
      <c r="N427" s="6"/>
      <c r="O427" s="6"/>
      <c r="P427" s="6"/>
      <c r="Q427" s="4"/>
    </row>
    <row r="428" spans="1:17" ht="13.8">
      <c r="A428" s="2"/>
      <c r="B428" s="2"/>
      <c r="C428" s="3"/>
      <c r="D428" s="3"/>
      <c r="E428" s="4"/>
      <c r="F428" s="4"/>
      <c r="G428" s="4"/>
      <c r="H428" s="4"/>
      <c r="I428" s="4"/>
      <c r="J428" s="4"/>
      <c r="K428" s="2"/>
      <c r="L428" s="5"/>
      <c r="M428" s="5"/>
      <c r="N428" s="6"/>
      <c r="O428" s="6"/>
      <c r="P428" s="6"/>
      <c r="Q428" s="4"/>
    </row>
    <row r="429" spans="1:17" ht="13.8">
      <c r="A429" s="2"/>
      <c r="B429" s="2"/>
      <c r="C429" s="3"/>
      <c r="D429" s="3"/>
      <c r="E429" s="4"/>
      <c r="F429" s="4"/>
      <c r="G429" s="4"/>
      <c r="H429" s="4"/>
      <c r="I429" s="4"/>
      <c r="J429" s="4"/>
      <c r="K429" s="2"/>
      <c r="L429" s="5"/>
      <c r="M429" s="5"/>
      <c r="N429" s="6"/>
      <c r="O429" s="6"/>
      <c r="P429" s="6"/>
      <c r="Q429" s="4"/>
    </row>
    <row r="430" spans="1:17" ht="13.8">
      <c r="A430" s="2"/>
      <c r="B430" s="2"/>
      <c r="C430" s="3"/>
      <c r="D430" s="3"/>
      <c r="E430" s="4"/>
      <c r="F430" s="4"/>
      <c r="G430" s="4"/>
      <c r="H430" s="4"/>
      <c r="I430" s="4"/>
      <c r="J430" s="4"/>
      <c r="K430" s="2"/>
      <c r="L430" s="5"/>
      <c r="M430" s="5"/>
      <c r="N430" s="6"/>
      <c r="O430" s="6"/>
      <c r="P430" s="6"/>
      <c r="Q430" s="4"/>
    </row>
    <row r="431" spans="1:17" ht="13.8">
      <c r="A431" s="2"/>
      <c r="B431" s="2"/>
      <c r="C431" s="3"/>
      <c r="D431" s="3"/>
      <c r="E431" s="4"/>
      <c r="F431" s="4"/>
      <c r="G431" s="4"/>
      <c r="H431" s="4"/>
      <c r="I431" s="4"/>
      <c r="J431" s="4"/>
      <c r="K431" s="2"/>
      <c r="L431" s="5"/>
      <c r="M431" s="5"/>
      <c r="N431" s="6"/>
      <c r="O431" s="6"/>
      <c r="P431" s="6"/>
      <c r="Q431" s="4"/>
    </row>
    <row r="432" spans="1:17" ht="13.8">
      <c r="A432" s="2"/>
      <c r="B432" s="2"/>
      <c r="C432" s="3"/>
      <c r="D432" s="3"/>
      <c r="E432" s="4"/>
      <c r="F432" s="4"/>
      <c r="G432" s="4"/>
      <c r="H432" s="4"/>
      <c r="I432" s="4"/>
      <c r="J432" s="4"/>
      <c r="K432" s="2"/>
      <c r="L432" s="5"/>
      <c r="M432" s="5"/>
      <c r="N432" s="6"/>
      <c r="O432" s="6"/>
      <c r="P432" s="6"/>
      <c r="Q432" s="4"/>
    </row>
    <row r="433" spans="1:17" ht="13.8">
      <c r="A433" s="2"/>
      <c r="B433" s="2"/>
      <c r="C433" s="3"/>
      <c r="D433" s="3"/>
      <c r="E433" s="4"/>
      <c r="F433" s="4"/>
      <c r="G433" s="4"/>
      <c r="H433" s="4"/>
      <c r="I433" s="4"/>
      <c r="J433" s="4"/>
      <c r="K433" s="2"/>
      <c r="L433" s="5"/>
      <c r="M433" s="5"/>
      <c r="N433" s="6"/>
      <c r="O433" s="6"/>
      <c r="P433" s="6"/>
      <c r="Q433" s="4"/>
    </row>
    <row r="434" spans="1:17" ht="13.8">
      <c r="A434" s="2"/>
      <c r="B434" s="2"/>
      <c r="C434" s="3"/>
      <c r="D434" s="3"/>
      <c r="E434" s="4"/>
      <c r="F434" s="4"/>
      <c r="G434" s="4"/>
      <c r="H434" s="4"/>
      <c r="I434" s="4"/>
      <c r="J434" s="4"/>
      <c r="K434" s="2"/>
      <c r="L434" s="5"/>
      <c r="M434" s="5"/>
      <c r="N434" s="6"/>
      <c r="O434" s="6"/>
      <c r="P434" s="6"/>
      <c r="Q434" s="4"/>
    </row>
    <row r="435" spans="1:17" ht="13.8">
      <c r="A435" s="2"/>
      <c r="B435" s="2"/>
      <c r="C435" s="3"/>
      <c r="D435" s="3"/>
      <c r="E435" s="4"/>
      <c r="F435" s="4"/>
      <c r="G435" s="4"/>
      <c r="H435" s="4"/>
      <c r="I435" s="4"/>
      <c r="J435" s="4"/>
      <c r="K435" s="2"/>
      <c r="L435" s="5"/>
      <c r="M435" s="5"/>
      <c r="N435" s="6"/>
      <c r="O435" s="6"/>
      <c r="P435" s="6"/>
      <c r="Q435" s="4"/>
    </row>
    <row r="436" spans="1:17" ht="13.8">
      <c r="A436" s="2"/>
      <c r="B436" s="2"/>
      <c r="C436" s="3"/>
      <c r="D436" s="3"/>
      <c r="E436" s="4"/>
      <c r="F436" s="4"/>
      <c r="G436" s="4"/>
      <c r="H436" s="4"/>
      <c r="I436" s="4"/>
      <c r="J436" s="4"/>
      <c r="K436" s="2"/>
      <c r="L436" s="5"/>
      <c r="M436" s="5"/>
      <c r="N436" s="6"/>
      <c r="O436" s="6"/>
      <c r="P436" s="6"/>
      <c r="Q436" s="4"/>
    </row>
    <row r="437" spans="1:17" ht="13.8">
      <c r="A437" s="2"/>
      <c r="B437" s="2"/>
      <c r="C437" s="3"/>
      <c r="D437" s="3"/>
      <c r="E437" s="4"/>
      <c r="F437" s="4"/>
      <c r="G437" s="4"/>
      <c r="H437" s="4"/>
      <c r="I437" s="4"/>
      <c r="J437" s="4"/>
      <c r="K437" s="2"/>
      <c r="L437" s="5"/>
      <c r="M437" s="5"/>
      <c r="N437" s="6"/>
      <c r="O437" s="6"/>
      <c r="P437" s="6"/>
      <c r="Q437" s="4"/>
    </row>
    <row r="438" spans="1:17" ht="13.8">
      <c r="A438" s="2"/>
      <c r="B438" s="2"/>
      <c r="C438" s="3"/>
      <c r="D438" s="3"/>
      <c r="E438" s="4"/>
      <c r="F438" s="4"/>
      <c r="G438" s="4"/>
      <c r="H438" s="4"/>
      <c r="I438" s="4"/>
      <c r="J438" s="4"/>
      <c r="K438" s="2"/>
      <c r="L438" s="5"/>
      <c r="M438" s="5"/>
      <c r="N438" s="6"/>
      <c r="O438" s="6"/>
      <c r="P438" s="6"/>
      <c r="Q438" s="4"/>
    </row>
    <row r="439" spans="1:17" ht="13.8">
      <c r="A439" s="2"/>
      <c r="B439" s="2"/>
      <c r="C439" s="3"/>
      <c r="D439" s="3"/>
      <c r="E439" s="4"/>
      <c r="F439" s="4"/>
      <c r="G439" s="4"/>
      <c r="H439" s="4"/>
      <c r="I439" s="4"/>
      <c r="J439" s="4"/>
      <c r="K439" s="2"/>
      <c r="L439" s="5"/>
      <c r="M439" s="5"/>
      <c r="N439" s="6"/>
      <c r="O439" s="6"/>
      <c r="P439" s="6"/>
      <c r="Q439" s="4"/>
    </row>
    <row r="440" spans="1:17" ht="13.8">
      <c r="A440" s="2"/>
      <c r="B440" s="2"/>
      <c r="C440" s="3"/>
      <c r="D440" s="3"/>
      <c r="E440" s="4"/>
      <c r="F440" s="4"/>
      <c r="G440" s="4"/>
      <c r="H440" s="4"/>
      <c r="I440" s="4"/>
      <c r="J440" s="4"/>
      <c r="K440" s="2"/>
      <c r="L440" s="5"/>
      <c r="M440" s="5"/>
      <c r="N440" s="6"/>
      <c r="O440" s="6"/>
      <c r="P440" s="6"/>
      <c r="Q440" s="4"/>
    </row>
    <row r="441" spans="1:17" ht="13.8">
      <c r="A441" s="2"/>
      <c r="B441" s="2"/>
      <c r="C441" s="3"/>
      <c r="D441" s="3"/>
      <c r="E441" s="4"/>
      <c r="F441" s="4"/>
      <c r="G441" s="4"/>
      <c r="H441" s="4"/>
      <c r="I441" s="4"/>
      <c r="J441" s="4"/>
      <c r="K441" s="2"/>
      <c r="L441" s="5"/>
      <c r="M441" s="5"/>
      <c r="N441" s="6"/>
      <c r="O441" s="6"/>
      <c r="P441" s="6"/>
      <c r="Q441" s="4"/>
    </row>
    <row r="442" spans="1:17" ht="13.8">
      <c r="A442" s="2"/>
      <c r="B442" s="2"/>
      <c r="C442" s="3"/>
      <c r="D442" s="3"/>
      <c r="E442" s="4"/>
      <c r="F442" s="4"/>
      <c r="G442" s="4"/>
      <c r="H442" s="4"/>
      <c r="I442" s="4"/>
      <c r="J442" s="4"/>
      <c r="K442" s="2"/>
      <c r="L442" s="5"/>
      <c r="M442" s="5"/>
      <c r="N442" s="6"/>
      <c r="O442" s="6"/>
      <c r="P442" s="6"/>
      <c r="Q442" s="4"/>
    </row>
    <row r="443" spans="1:17" ht="13.8">
      <c r="A443" s="2"/>
      <c r="B443" s="2"/>
      <c r="C443" s="3"/>
      <c r="D443" s="3"/>
      <c r="E443" s="4"/>
      <c r="F443" s="4"/>
      <c r="G443" s="4"/>
      <c r="H443" s="4"/>
      <c r="I443" s="4"/>
      <c r="J443" s="4"/>
      <c r="K443" s="2"/>
      <c r="L443" s="5"/>
      <c r="M443" s="5"/>
      <c r="N443" s="6"/>
      <c r="O443" s="6"/>
      <c r="P443" s="6"/>
      <c r="Q443" s="4"/>
    </row>
    <row r="444" spans="1:17" ht="13.8">
      <c r="A444" s="2"/>
      <c r="B444" s="2"/>
      <c r="C444" s="3"/>
      <c r="D444" s="3"/>
      <c r="E444" s="4"/>
      <c r="F444" s="4"/>
      <c r="G444" s="4"/>
      <c r="H444" s="4"/>
      <c r="I444" s="4"/>
      <c r="J444" s="4"/>
      <c r="K444" s="2"/>
      <c r="L444" s="5"/>
      <c r="M444" s="5"/>
      <c r="N444" s="6"/>
      <c r="O444" s="6"/>
      <c r="P444" s="6"/>
      <c r="Q444" s="4"/>
    </row>
    <row r="445" spans="1:17" ht="13.8">
      <c r="A445" s="2"/>
      <c r="B445" s="2"/>
      <c r="C445" s="3"/>
      <c r="D445" s="3"/>
      <c r="E445" s="4"/>
      <c r="F445" s="4"/>
      <c r="G445" s="4"/>
      <c r="H445" s="4"/>
      <c r="I445" s="4"/>
      <c r="J445" s="4"/>
      <c r="K445" s="2"/>
      <c r="L445" s="5"/>
      <c r="M445" s="5"/>
      <c r="N445" s="6"/>
      <c r="O445" s="6"/>
      <c r="P445" s="6"/>
      <c r="Q445" s="4"/>
    </row>
    <row r="446" spans="1:17" ht="13.8">
      <c r="A446" s="2"/>
      <c r="B446" s="2"/>
      <c r="C446" s="3"/>
      <c r="D446" s="3"/>
      <c r="E446" s="4"/>
      <c r="F446" s="4"/>
      <c r="G446" s="4"/>
      <c r="H446" s="4"/>
      <c r="I446" s="4"/>
      <c r="J446" s="4"/>
      <c r="K446" s="2"/>
      <c r="L446" s="5"/>
      <c r="M446" s="5"/>
      <c r="N446" s="6"/>
      <c r="O446" s="6"/>
      <c r="P446" s="6"/>
      <c r="Q446" s="4"/>
    </row>
    <row r="447" spans="1:17" ht="13.8">
      <c r="A447" s="2"/>
      <c r="B447" s="2"/>
      <c r="C447" s="3"/>
      <c r="D447" s="3"/>
      <c r="E447" s="4"/>
      <c r="F447" s="4"/>
      <c r="G447" s="4"/>
      <c r="H447" s="4"/>
      <c r="I447" s="4"/>
      <c r="J447" s="4"/>
      <c r="K447" s="2"/>
      <c r="L447" s="5"/>
      <c r="M447" s="5"/>
      <c r="N447" s="6"/>
      <c r="O447" s="6"/>
      <c r="P447" s="6"/>
      <c r="Q447" s="4"/>
    </row>
    <row r="448" spans="1:17" ht="13.8">
      <c r="A448" s="2"/>
      <c r="B448" s="2"/>
      <c r="C448" s="3"/>
      <c r="D448" s="3"/>
      <c r="E448" s="4"/>
      <c r="F448" s="4"/>
      <c r="G448" s="4"/>
      <c r="H448" s="4"/>
      <c r="I448" s="4"/>
      <c r="J448" s="4"/>
      <c r="K448" s="2"/>
      <c r="L448" s="5"/>
      <c r="M448" s="5"/>
      <c r="N448" s="6"/>
      <c r="O448" s="6"/>
      <c r="P448" s="6"/>
      <c r="Q448" s="4"/>
    </row>
    <row r="449" spans="1:17" ht="13.8">
      <c r="A449" s="2"/>
      <c r="B449" s="2"/>
      <c r="C449" s="3"/>
      <c r="D449" s="3"/>
      <c r="E449" s="4"/>
      <c r="F449" s="4"/>
      <c r="G449" s="4"/>
      <c r="H449" s="4"/>
      <c r="I449" s="4"/>
      <c r="J449" s="4"/>
      <c r="K449" s="2"/>
      <c r="L449" s="5"/>
      <c r="M449" s="5"/>
      <c r="N449" s="6"/>
      <c r="O449" s="6"/>
      <c r="P449" s="6"/>
      <c r="Q449" s="4"/>
    </row>
    <row r="450" spans="1:17" ht="13.8">
      <c r="A450" s="2"/>
      <c r="B450" s="2"/>
      <c r="C450" s="3"/>
      <c r="D450" s="3"/>
      <c r="E450" s="4"/>
      <c r="F450" s="4"/>
      <c r="G450" s="4"/>
      <c r="H450" s="4"/>
      <c r="I450" s="4"/>
      <c r="J450" s="4"/>
      <c r="K450" s="2"/>
      <c r="L450" s="5"/>
      <c r="M450" s="5"/>
      <c r="N450" s="6"/>
      <c r="O450" s="6"/>
      <c r="P450" s="6"/>
      <c r="Q450" s="4"/>
    </row>
    <row r="451" spans="1:17" ht="13.8">
      <c r="A451" s="2"/>
      <c r="B451" s="2"/>
      <c r="C451" s="3"/>
      <c r="D451" s="3"/>
      <c r="E451" s="4"/>
      <c r="F451" s="4"/>
      <c r="G451" s="4"/>
      <c r="H451" s="4"/>
      <c r="I451" s="4"/>
      <c r="J451" s="4"/>
      <c r="K451" s="2"/>
      <c r="L451" s="5"/>
      <c r="M451" s="5"/>
      <c r="N451" s="6"/>
      <c r="O451" s="6"/>
      <c r="P451" s="6"/>
      <c r="Q451" s="4"/>
    </row>
    <row r="452" spans="1:17" ht="13.8">
      <c r="A452" s="2"/>
      <c r="B452" s="2"/>
      <c r="C452" s="3"/>
      <c r="D452" s="3"/>
      <c r="E452" s="4"/>
      <c r="F452" s="4"/>
      <c r="G452" s="4"/>
      <c r="H452" s="4"/>
      <c r="I452" s="4"/>
      <c r="J452" s="4"/>
      <c r="K452" s="2"/>
      <c r="L452" s="5"/>
      <c r="M452" s="5"/>
      <c r="N452" s="6"/>
      <c r="O452" s="6"/>
      <c r="P452" s="6"/>
      <c r="Q452" s="4"/>
    </row>
    <row r="453" spans="1:17" ht="13.8">
      <c r="A453" s="2"/>
      <c r="B453" s="2"/>
      <c r="C453" s="3"/>
      <c r="D453" s="3"/>
      <c r="E453" s="4"/>
      <c r="F453" s="4"/>
      <c r="G453" s="4"/>
      <c r="H453" s="4"/>
      <c r="I453" s="4"/>
      <c r="J453" s="4"/>
      <c r="K453" s="2"/>
      <c r="L453" s="5"/>
      <c r="M453" s="5"/>
      <c r="N453" s="6"/>
      <c r="O453" s="6"/>
      <c r="P453" s="6"/>
      <c r="Q453" s="4"/>
    </row>
    <row r="454" spans="1:17" ht="13.8">
      <c r="A454" s="2"/>
      <c r="B454" s="2"/>
      <c r="C454" s="3"/>
      <c r="D454" s="3"/>
      <c r="E454" s="4"/>
      <c r="F454" s="4"/>
      <c r="G454" s="4"/>
      <c r="H454" s="4"/>
      <c r="I454" s="4"/>
      <c r="J454" s="4"/>
      <c r="K454" s="2"/>
      <c r="L454" s="5"/>
      <c r="M454" s="5"/>
      <c r="N454" s="6"/>
      <c r="O454" s="6"/>
      <c r="P454" s="6"/>
      <c r="Q454" s="4"/>
    </row>
    <row r="455" spans="1:17" ht="13.8">
      <c r="A455" s="2"/>
      <c r="B455" s="2"/>
      <c r="C455" s="3"/>
      <c r="D455" s="3"/>
      <c r="E455" s="4"/>
      <c r="F455" s="4"/>
      <c r="G455" s="4"/>
      <c r="H455" s="4"/>
      <c r="I455" s="4"/>
      <c r="J455" s="4"/>
      <c r="K455" s="2"/>
      <c r="L455" s="5"/>
      <c r="M455" s="5"/>
      <c r="N455" s="6"/>
      <c r="O455" s="6"/>
      <c r="P455" s="6"/>
      <c r="Q455" s="4"/>
    </row>
    <row r="456" spans="1:17" ht="13.8">
      <c r="A456" s="2"/>
      <c r="B456" s="2"/>
      <c r="C456" s="3"/>
      <c r="D456" s="3"/>
      <c r="E456" s="4"/>
      <c r="F456" s="4"/>
      <c r="G456" s="4"/>
      <c r="H456" s="4"/>
      <c r="I456" s="4"/>
      <c r="J456" s="4"/>
      <c r="K456" s="2"/>
      <c r="L456" s="5"/>
      <c r="M456" s="5"/>
      <c r="N456" s="6"/>
      <c r="O456" s="6"/>
      <c r="P456" s="6"/>
      <c r="Q456" s="4"/>
    </row>
    <row r="457" spans="1:17" ht="13.8">
      <c r="A457" s="2"/>
      <c r="B457" s="2"/>
      <c r="C457" s="3"/>
      <c r="D457" s="3"/>
      <c r="E457" s="4"/>
      <c r="F457" s="4"/>
      <c r="G457" s="4"/>
      <c r="H457" s="4"/>
      <c r="I457" s="4"/>
      <c r="J457" s="4"/>
      <c r="K457" s="2"/>
      <c r="L457" s="5"/>
      <c r="M457" s="5"/>
      <c r="N457" s="6"/>
      <c r="O457" s="6"/>
      <c r="P457" s="6"/>
      <c r="Q457" s="4"/>
    </row>
    <row r="458" spans="1:17" ht="13.8">
      <c r="A458" s="2"/>
      <c r="B458" s="2"/>
      <c r="C458" s="3"/>
      <c r="D458" s="3"/>
      <c r="E458" s="4"/>
      <c r="F458" s="4"/>
      <c r="G458" s="4"/>
      <c r="H458" s="4"/>
      <c r="I458" s="4"/>
      <c r="J458" s="4"/>
      <c r="K458" s="2"/>
      <c r="L458" s="5"/>
      <c r="M458" s="5"/>
      <c r="N458" s="6"/>
      <c r="O458" s="6"/>
      <c r="P458" s="6"/>
      <c r="Q458" s="4"/>
    </row>
    <row r="459" spans="1:17" ht="13.8">
      <c r="A459" s="2"/>
      <c r="B459" s="2"/>
      <c r="C459" s="3"/>
      <c r="D459" s="3"/>
      <c r="E459" s="4"/>
      <c r="F459" s="4"/>
      <c r="G459" s="4"/>
      <c r="H459" s="4"/>
      <c r="I459" s="4"/>
      <c r="J459" s="4"/>
      <c r="K459" s="2"/>
      <c r="L459" s="5"/>
      <c r="M459" s="5"/>
      <c r="N459" s="6"/>
      <c r="O459" s="6"/>
      <c r="P459" s="6"/>
      <c r="Q459" s="4"/>
    </row>
    <row r="460" spans="1:17" ht="13.8">
      <c r="A460" s="2"/>
      <c r="B460" s="2"/>
      <c r="C460" s="3"/>
      <c r="D460" s="3"/>
      <c r="E460" s="4"/>
      <c r="F460" s="4"/>
      <c r="G460" s="4"/>
      <c r="H460" s="4"/>
      <c r="I460" s="4"/>
      <c r="J460" s="4"/>
      <c r="K460" s="2"/>
      <c r="L460" s="5"/>
      <c r="M460" s="5"/>
      <c r="N460" s="6"/>
      <c r="O460" s="6"/>
      <c r="P460" s="6"/>
      <c r="Q460" s="4"/>
    </row>
    <row r="461" spans="1:17" ht="13.8">
      <c r="A461" s="2"/>
      <c r="B461" s="2"/>
      <c r="C461" s="3"/>
      <c r="D461" s="3"/>
      <c r="E461" s="4"/>
      <c r="F461" s="4"/>
      <c r="G461" s="4"/>
      <c r="H461" s="4"/>
      <c r="I461" s="4"/>
      <c r="J461" s="4"/>
      <c r="K461" s="2"/>
      <c r="L461" s="5"/>
      <c r="M461" s="5"/>
      <c r="N461" s="6"/>
      <c r="O461" s="6"/>
      <c r="P461" s="6"/>
      <c r="Q461" s="4"/>
    </row>
    <row r="462" spans="1:17" ht="13.8">
      <c r="A462" s="2"/>
      <c r="B462" s="2"/>
      <c r="C462" s="3"/>
      <c r="D462" s="3"/>
      <c r="E462" s="4"/>
      <c r="F462" s="4"/>
      <c r="G462" s="4"/>
      <c r="H462" s="4"/>
      <c r="I462" s="4"/>
      <c r="J462" s="4"/>
      <c r="K462" s="2"/>
      <c r="L462" s="5"/>
      <c r="M462" s="5"/>
      <c r="N462" s="6"/>
      <c r="O462" s="6"/>
      <c r="P462" s="6"/>
      <c r="Q462" s="4"/>
    </row>
    <row r="463" spans="1:17" ht="13.8">
      <c r="A463" s="2"/>
      <c r="B463" s="2"/>
      <c r="C463" s="3"/>
      <c r="D463" s="3"/>
      <c r="E463" s="4"/>
      <c r="F463" s="4"/>
      <c r="G463" s="4"/>
      <c r="H463" s="4"/>
      <c r="I463" s="4"/>
      <c r="J463" s="4"/>
      <c r="K463" s="2"/>
      <c r="L463" s="5"/>
      <c r="M463" s="5"/>
      <c r="N463" s="6"/>
      <c r="O463" s="6"/>
      <c r="P463" s="6"/>
      <c r="Q463" s="4"/>
    </row>
    <row r="464" spans="1:17" ht="13.8">
      <c r="A464" s="2"/>
      <c r="B464" s="2"/>
      <c r="C464" s="3"/>
      <c r="D464" s="3"/>
      <c r="E464" s="4"/>
      <c r="F464" s="4"/>
      <c r="G464" s="4"/>
      <c r="H464" s="4"/>
      <c r="I464" s="4"/>
      <c r="J464" s="4"/>
      <c r="K464" s="2"/>
      <c r="L464" s="5"/>
      <c r="M464" s="5"/>
      <c r="N464" s="6"/>
      <c r="O464" s="6"/>
      <c r="P464" s="6"/>
      <c r="Q464" s="4"/>
    </row>
    <row r="465" spans="1:17" ht="13.8">
      <c r="A465" s="2"/>
      <c r="B465" s="2"/>
      <c r="C465" s="3"/>
      <c r="D465" s="3"/>
      <c r="E465" s="4"/>
      <c r="F465" s="4"/>
      <c r="G465" s="4"/>
      <c r="H465" s="4"/>
      <c r="I465" s="4"/>
      <c r="J465" s="4"/>
      <c r="K465" s="2"/>
      <c r="L465" s="5"/>
      <c r="M465" s="5"/>
      <c r="N465" s="6"/>
      <c r="O465" s="6"/>
      <c r="P465" s="6"/>
      <c r="Q465" s="4"/>
    </row>
    <row r="466" spans="1:17" ht="13.8">
      <c r="A466" s="2"/>
      <c r="B466" s="2"/>
      <c r="C466" s="3"/>
      <c r="D466" s="3"/>
      <c r="E466" s="4"/>
      <c r="F466" s="4"/>
      <c r="G466" s="4"/>
      <c r="H466" s="4"/>
      <c r="I466" s="4"/>
      <c r="J466" s="4"/>
      <c r="K466" s="2"/>
      <c r="L466" s="5"/>
      <c r="M466" s="5"/>
      <c r="N466" s="6"/>
      <c r="O466" s="6"/>
      <c r="P466" s="6"/>
      <c r="Q466" s="4"/>
    </row>
    <row r="467" spans="1:17" ht="13.8">
      <c r="A467" s="2"/>
      <c r="B467" s="2"/>
      <c r="C467" s="3"/>
      <c r="D467" s="3"/>
      <c r="E467" s="4"/>
      <c r="F467" s="4"/>
      <c r="G467" s="4"/>
      <c r="H467" s="4"/>
      <c r="I467" s="4"/>
      <c r="J467" s="4"/>
      <c r="K467" s="2"/>
      <c r="L467" s="5"/>
      <c r="M467" s="5"/>
      <c r="N467" s="6"/>
      <c r="O467" s="6"/>
      <c r="P467" s="6"/>
      <c r="Q467" s="4"/>
    </row>
    <row r="468" spans="1:17" ht="13.8">
      <c r="A468" s="2"/>
      <c r="B468" s="2"/>
      <c r="C468" s="3"/>
      <c r="D468" s="3"/>
      <c r="E468" s="4"/>
      <c r="F468" s="4"/>
      <c r="G468" s="4"/>
      <c r="H468" s="4"/>
      <c r="I468" s="4"/>
      <c r="J468" s="4"/>
      <c r="K468" s="2"/>
      <c r="L468" s="5"/>
      <c r="M468" s="5"/>
      <c r="N468" s="6"/>
      <c r="O468" s="6"/>
      <c r="P468" s="6"/>
      <c r="Q468" s="4"/>
    </row>
    <row r="469" spans="1:17" ht="13.8">
      <c r="A469" s="2"/>
      <c r="B469" s="2"/>
      <c r="C469" s="3"/>
      <c r="D469" s="3"/>
      <c r="E469" s="4"/>
      <c r="F469" s="4"/>
      <c r="G469" s="4"/>
      <c r="H469" s="4"/>
      <c r="I469" s="4"/>
      <c r="J469" s="4"/>
      <c r="K469" s="2"/>
      <c r="L469" s="5"/>
      <c r="M469" s="5"/>
      <c r="N469" s="6"/>
      <c r="O469" s="6"/>
      <c r="P469" s="6"/>
      <c r="Q469" s="4"/>
    </row>
    <row r="470" spans="1:17" ht="13.8">
      <c r="A470" s="2"/>
      <c r="B470" s="2"/>
      <c r="C470" s="3"/>
      <c r="D470" s="3"/>
      <c r="E470" s="4"/>
      <c r="F470" s="4"/>
      <c r="G470" s="4"/>
      <c r="H470" s="4"/>
      <c r="I470" s="4"/>
      <c r="J470" s="4"/>
      <c r="K470" s="2"/>
      <c r="L470" s="5"/>
      <c r="M470" s="5"/>
      <c r="N470" s="6"/>
      <c r="O470" s="6"/>
      <c r="P470" s="6"/>
      <c r="Q470" s="4"/>
    </row>
    <row r="471" spans="1:17" ht="13.8">
      <c r="A471" s="2"/>
      <c r="B471" s="2"/>
      <c r="C471" s="3"/>
      <c r="D471" s="3"/>
      <c r="E471" s="4"/>
      <c r="F471" s="4"/>
      <c r="G471" s="4"/>
      <c r="H471" s="4"/>
      <c r="I471" s="4"/>
      <c r="J471" s="4"/>
      <c r="K471" s="2"/>
      <c r="L471" s="5"/>
      <c r="M471" s="5"/>
      <c r="N471" s="6"/>
      <c r="O471" s="6"/>
      <c r="P471" s="6"/>
      <c r="Q471" s="4"/>
    </row>
    <row r="472" spans="1:17" ht="13.8">
      <c r="A472" s="2"/>
      <c r="B472" s="2"/>
      <c r="C472" s="3"/>
      <c r="D472" s="3"/>
      <c r="E472" s="4"/>
      <c r="F472" s="4"/>
      <c r="G472" s="4"/>
      <c r="H472" s="4"/>
      <c r="I472" s="4"/>
      <c r="J472" s="4"/>
      <c r="K472" s="2"/>
      <c r="L472" s="5"/>
      <c r="M472" s="5"/>
      <c r="N472" s="6"/>
      <c r="O472" s="6"/>
      <c r="P472" s="6"/>
      <c r="Q472" s="4"/>
    </row>
    <row r="473" spans="1:17" ht="13.8">
      <c r="A473" s="2"/>
      <c r="B473" s="2"/>
      <c r="C473" s="3"/>
      <c r="D473" s="3"/>
      <c r="E473" s="4"/>
      <c r="F473" s="4"/>
      <c r="G473" s="4"/>
      <c r="H473" s="4"/>
      <c r="I473" s="4"/>
      <c r="J473" s="4"/>
      <c r="K473" s="2"/>
      <c r="L473" s="5"/>
      <c r="M473" s="5"/>
      <c r="N473" s="6"/>
      <c r="O473" s="6"/>
      <c r="P473" s="6"/>
      <c r="Q473" s="4"/>
    </row>
    <row r="474" spans="1:17" ht="13.8">
      <c r="A474" s="2"/>
      <c r="B474" s="2"/>
      <c r="C474" s="3"/>
      <c r="D474" s="3"/>
      <c r="E474" s="4"/>
      <c r="F474" s="4"/>
      <c r="G474" s="4"/>
      <c r="H474" s="4"/>
      <c r="I474" s="4"/>
      <c r="J474" s="4"/>
      <c r="K474" s="2"/>
      <c r="L474" s="5"/>
      <c r="M474" s="5"/>
      <c r="N474" s="6"/>
      <c r="O474" s="6"/>
      <c r="P474" s="6"/>
      <c r="Q474" s="4"/>
    </row>
    <row r="475" spans="1:17" ht="13.8">
      <c r="A475" s="2"/>
      <c r="B475" s="2"/>
      <c r="C475" s="3"/>
      <c r="D475" s="3"/>
      <c r="E475" s="4"/>
      <c r="F475" s="4"/>
      <c r="G475" s="4"/>
      <c r="H475" s="4"/>
      <c r="I475" s="4"/>
      <c r="J475" s="4"/>
      <c r="K475" s="2"/>
      <c r="L475" s="5"/>
      <c r="M475" s="5"/>
      <c r="N475" s="6"/>
      <c r="O475" s="6"/>
      <c r="P475" s="6"/>
      <c r="Q475" s="4"/>
    </row>
    <row r="476" spans="1:17" ht="13.8">
      <c r="A476" s="2"/>
      <c r="B476" s="2"/>
      <c r="C476" s="3"/>
      <c r="D476" s="3"/>
      <c r="E476" s="4"/>
      <c r="F476" s="4"/>
      <c r="G476" s="4"/>
      <c r="H476" s="4"/>
      <c r="I476" s="4"/>
      <c r="J476" s="4"/>
      <c r="K476" s="2"/>
      <c r="L476" s="5"/>
      <c r="M476" s="5"/>
      <c r="N476" s="6"/>
      <c r="O476" s="6"/>
      <c r="P476" s="6"/>
      <c r="Q476" s="4"/>
    </row>
    <row r="477" spans="1:17" ht="13.8">
      <c r="A477" s="2"/>
      <c r="B477" s="2"/>
      <c r="C477" s="3"/>
      <c r="D477" s="3"/>
      <c r="E477" s="4"/>
      <c r="F477" s="4"/>
      <c r="G477" s="4"/>
      <c r="H477" s="4"/>
      <c r="I477" s="4"/>
      <c r="J477" s="4"/>
      <c r="K477" s="2"/>
      <c r="L477" s="5"/>
      <c r="M477" s="5"/>
      <c r="N477" s="6"/>
      <c r="O477" s="6"/>
      <c r="P477" s="6"/>
      <c r="Q477" s="4"/>
    </row>
    <row r="478" spans="1:17" ht="13.8">
      <c r="A478" s="2"/>
      <c r="B478" s="2"/>
      <c r="C478" s="3"/>
      <c r="D478" s="3"/>
      <c r="E478" s="4"/>
      <c r="F478" s="4"/>
      <c r="G478" s="4"/>
      <c r="H478" s="4"/>
      <c r="I478" s="4"/>
      <c r="J478" s="4"/>
      <c r="K478" s="2"/>
      <c r="L478" s="5"/>
      <c r="M478" s="5"/>
      <c r="N478" s="6"/>
      <c r="O478" s="6"/>
      <c r="P478" s="6"/>
      <c r="Q478" s="4"/>
    </row>
    <row r="479" spans="1:17" ht="13.8">
      <c r="A479" s="2"/>
      <c r="B479" s="2"/>
      <c r="C479" s="3"/>
      <c r="D479" s="3"/>
      <c r="E479" s="4"/>
      <c r="F479" s="4"/>
      <c r="G479" s="4"/>
      <c r="H479" s="4"/>
      <c r="I479" s="4"/>
      <c r="J479" s="4"/>
      <c r="K479" s="2"/>
      <c r="L479" s="5"/>
      <c r="M479" s="5"/>
      <c r="N479" s="6"/>
      <c r="O479" s="6"/>
      <c r="P479" s="6"/>
      <c r="Q479" s="4"/>
    </row>
    <row r="480" spans="1:17" ht="13.8">
      <c r="A480" s="2"/>
      <c r="B480" s="2"/>
      <c r="C480" s="3"/>
      <c r="D480" s="3"/>
      <c r="E480" s="4"/>
      <c r="F480" s="4"/>
      <c r="G480" s="4"/>
      <c r="H480" s="4"/>
      <c r="I480" s="4"/>
      <c r="J480" s="4"/>
      <c r="K480" s="2"/>
      <c r="L480" s="5"/>
      <c r="M480" s="5"/>
      <c r="N480" s="6"/>
      <c r="O480" s="6"/>
      <c r="P480" s="6"/>
      <c r="Q480" s="4"/>
    </row>
    <row r="481" spans="1:17" ht="13.8">
      <c r="A481" s="2"/>
      <c r="B481" s="2"/>
      <c r="C481" s="3"/>
      <c r="D481" s="3"/>
      <c r="E481" s="4"/>
      <c r="F481" s="4"/>
      <c r="G481" s="4"/>
      <c r="H481" s="4"/>
      <c r="I481" s="4"/>
      <c r="J481" s="4"/>
      <c r="K481" s="2"/>
      <c r="L481" s="5"/>
      <c r="M481" s="5"/>
      <c r="N481" s="6"/>
      <c r="O481" s="6"/>
      <c r="P481" s="6"/>
      <c r="Q481" s="4"/>
    </row>
    <row r="482" spans="1:17" ht="13.8">
      <c r="A482" s="2"/>
      <c r="B482" s="2"/>
      <c r="C482" s="3"/>
      <c r="D482" s="3"/>
      <c r="E482" s="4"/>
      <c r="F482" s="4"/>
      <c r="G482" s="4"/>
      <c r="H482" s="4"/>
      <c r="I482" s="4"/>
      <c r="J482" s="4"/>
      <c r="K482" s="2"/>
      <c r="L482" s="5"/>
      <c r="M482" s="5"/>
      <c r="N482" s="6"/>
      <c r="O482" s="6"/>
      <c r="P482" s="6"/>
      <c r="Q482" s="4"/>
    </row>
    <row r="483" spans="1:17" ht="13.8">
      <c r="A483" s="2"/>
      <c r="B483" s="2"/>
      <c r="C483" s="3"/>
      <c r="D483" s="3"/>
      <c r="E483" s="4"/>
      <c r="F483" s="4"/>
      <c r="G483" s="4"/>
      <c r="H483" s="4"/>
      <c r="I483" s="4"/>
      <c r="J483" s="4"/>
      <c r="K483" s="2"/>
      <c r="L483" s="5"/>
      <c r="M483" s="5"/>
      <c r="N483" s="6"/>
      <c r="O483" s="6"/>
      <c r="P483" s="6"/>
      <c r="Q483" s="4"/>
    </row>
    <row r="484" spans="1:17" ht="13.8">
      <c r="A484" s="2"/>
      <c r="B484" s="2"/>
      <c r="C484" s="3"/>
      <c r="D484" s="3"/>
      <c r="E484" s="4"/>
      <c r="F484" s="4"/>
      <c r="G484" s="4"/>
      <c r="H484" s="4"/>
      <c r="I484" s="4"/>
      <c r="J484" s="4"/>
      <c r="K484" s="2"/>
      <c r="L484" s="5"/>
      <c r="M484" s="5"/>
      <c r="N484" s="6"/>
      <c r="O484" s="6"/>
      <c r="P484" s="6"/>
      <c r="Q484" s="4"/>
    </row>
    <row r="485" spans="1:17" ht="13.8">
      <c r="A485" s="2"/>
      <c r="B485" s="2"/>
      <c r="C485" s="3"/>
      <c r="D485" s="3"/>
      <c r="E485" s="4"/>
      <c r="F485" s="4"/>
      <c r="G485" s="4"/>
      <c r="H485" s="4"/>
      <c r="I485" s="4"/>
      <c r="J485" s="4"/>
      <c r="K485" s="2"/>
      <c r="L485" s="5"/>
      <c r="M485" s="5"/>
      <c r="N485" s="6"/>
      <c r="O485" s="6"/>
      <c r="P485" s="6"/>
      <c r="Q485" s="4"/>
    </row>
    <row r="486" spans="1:17" ht="13.8">
      <c r="A486" s="2"/>
      <c r="B486" s="2"/>
      <c r="C486" s="3"/>
      <c r="D486" s="3"/>
      <c r="E486" s="4"/>
      <c r="F486" s="4"/>
      <c r="G486" s="4"/>
      <c r="H486" s="4"/>
      <c r="I486" s="4"/>
      <c r="J486" s="4"/>
      <c r="K486" s="2"/>
      <c r="L486" s="5"/>
      <c r="M486" s="5"/>
      <c r="N486" s="6"/>
      <c r="O486" s="6"/>
      <c r="P486" s="6"/>
      <c r="Q486" s="4"/>
    </row>
    <row r="487" spans="1:17" ht="13.8">
      <c r="A487" s="2"/>
      <c r="B487" s="2"/>
      <c r="C487" s="3"/>
      <c r="D487" s="3"/>
      <c r="E487" s="4"/>
      <c r="F487" s="4"/>
      <c r="G487" s="4"/>
      <c r="H487" s="4"/>
      <c r="I487" s="4"/>
      <c r="J487" s="4"/>
      <c r="K487" s="2"/>
      <c r="L487" s="5"/>
      <c r="M487" s="5"/>
      <c r="N487" s="6"/>
      <c r="O487" s="6"/>
      <c r="P487" s="6"/>
      <c r="Q487" s="4"/>
    </row>
    <row r="488" spans="1:17" ht="13.8">
      <c r="A488" s="2"/>
      <c r="B488" s="2"/>
      <c r="C488" s="3"/>
      <c r="D488" s="3"/>
      <c r="E488" s="4"/>
      <c r="F488" s="4"/>
      <c r="G488" s="4"/>
      <c r="H488" s="4"/>
      <c r="I488" s="4"/>
      <c r="J488" s="4"/>
      <c r="K488" s="2"/>
      <c r="L488" s="5"/>
      <c r="M488" s="5"/>
      <c r="N488" s="6"/>
      <c r="O488" s="6"/>
      <c r="P488" s="6"/>
      <c r="Q488" s="4"/>
    </row>
    <row r="489" spans="1:17" ht="13.8">
      <c r="A489" s="2"/>
      <c r="B489" s="2"/>
      <c r="C489" s="3"/>
      <c r="D489" s="3"/>
      <c r="E489" s="4"/>
      <c r="F489" s="4"/>
      <c r="G489" s="4"/>
      <c r="H489" s="4"/>
      <c r="I489" s="4"/>
      <c r="J489" s="4"/>
      <c r="K489" s="2"/>
      <c r="L489" s="5"/>
      <c r="M489" s="5"/>
      <c r="N489" s="6"/>
      <c r="O489" s="6"/>
      <c r="P489" s="6"/>
      <c r="Q489" s="4"/>
    </row>
    <row r="490" spans="1:17" ht="13.8">
      <c r="A490" s="2"/>
      <c r="B490" s="2"/>
      <c r="C490" s="3"/>
      <c r="D490" s="3"/>
      <c r="E490" s="4"/>
      <c r="F490" s="4"/>
      <c r="G490" s="4"/>
      <c r="H490" s="4"/>
      <c r="I490" s="4"/>
      <c r="J490" s="4"/>
      <c r="K490" s="2"/>
      <c r="L490" s="5"/>
      <c r="M490" s="5"/>
      <c r="N490" s="6"/>
      <c r="O490" s="6"/>
      <c r="P490" s="6"/>
      <c r="Q490" s="4"/>
    </row>
    <row r="491" spans="1:17" ht="13.8">
      <c r="A491" s="2"/>
      <c r="B491" s="2"/>
      <c r="C491" s="3"/>
      <c r="D491" s="3"/>
      <c r="E491" s="4"/>
      <c r="F491" s="4"/>
      <c r="G491" s="4"/>
      <c r="H491" s="4"/>
      <c r="I491" s="4"/>
      <c r="J491" s="4"/>
      <c r="K491" s="2"/>
      <c r="L491" s="5"/>
      <c r="M491" s="5"/>
      <c r="N491" s="6"/>
      <c r="O491" s="6"/>
      <c r="P491" s="6"/>
      <c r="Q491" s="4"/>
    </row>
    <row r="492" spans="1:17" ht="13.8">
      <c r="A492" s="2"/>
      <c r="B492" s="2"/>
      <c r="C492" s="3"/>
      <c r="D492" s="3"/>
      <c r="E492" s="4"/>
      <c r="F492" s="4"/>
      <c r="G492" s="4"/>
      <c r="H492" s="4"/>
      <c r="I492" s="4"/>
      <c r="J492" s="4"/>
      <c r="K492" s="2"/>
      <c r="L492" s="5"/>
      <c r="M492" s="5"/>
      <c r="N492" s="6"/>
      <c r="O492" s="6"/>
      <c r="P492" s="6"/>
      <c r="Q492" s="4"/>
    </row>
    <row r="493" spans="1:17" ht="13.8">
      <c r="A493" s="2"/>
      <c r="B493" s="2"/>
      <c r="C493" s="3"/>
      <c r="D493" s="3"/>
      <c r="E493" s="4"/>
      <c r="F493" s="4"/>
      <c r="G493" s="4"/>
      <c r="H493" s="4"/>
      <c r="I493" s="4"/>
      <c r="J493" s="4"/>
      <c r="K493" s="2"/>
      <c r="L493" s="5"/>
      <c r="M493" s="5"/>
      <c r="N493" s="6"/>
      <c r="O493" s="6"/>
      <c r="P493" s="6"/>
      <c r="Q493" s="4"/>
    </row>
    <row r="494" spans="1:17" ht="13.8">
      <c r="A494" s="2"/>
      <c r="B494" s="2"/>
      <c r="C494" s="3"/>
      <c r="D494" s="3"/>
      <c r="E494" s="4"/>
      <c r="F494" s="4"/>
      <c r="G494" s="4"/>
      <c r="H494" s="4"/>
      <c r="I494" s="4"/>
      <c r="J494" s="4"/>
      <c r="K494" s="2"/>
      <c r="L494" s="5"/>
      <c r="M494" s="5"/>
      <c r="N494" s="6"/>
      <c r="O494" s="6"/>
      <c r="P494" s="6"/>
      <c r="Q494" s="4"/>
    </row>
    <row r="495" spans="1:17" ht="13.8">
      <c r="A495" s="2"/>
      <c r="B495" s="2"/>
      <c r="C495" s="3"/>
      <c r="D495" s="3"/>
      <c r="E495" s="4"/>
      <c r="F495" s="4"/>
      <c r="G495" s="4"/>
      <c r="H495" s="4"/>
      <c r="I495" s="4"/>
      <c r="J495" s="4"/>
      <c r="K495" s="2"/>
      <c r="L495" s="5"/>
      <c r="M495" s="5"/>
      <c r="N495" s="6"/>
      <c r="O495" s="6"/>
      <c r="P495" s="6"/>
      <c r="Q495" s="4"/>
    </row>
    <row r="496" spans="1:17" ht="13.8">
      <c r="A496" s="2"/>
      <c r="B496" s="2"/>
      <c r="C496" s="3"/>
      <c r="D496" s="3"/>
      <c r="E496" s="4"/>
      <c r="F496" s="4"/>
      <c r="G496" s="4"/>
      <c r="H496" s="4"/>
      <c r="I496" s="4"/>
      <c r="J496" s="4"/>
      <c r="K496" s="2"/>
      <c r="L496" s="5"/>
      <c r="M496" s="5"/>
      <c r="N496" s="6"/>
      <c r="O496" s="6"/>
      <c r="P496" s="6"/>
      <c r="Q496" s="4"/>
    </row>
    <row r="497" spans="1:17" ht="13.8">
      <c r="A497" s="2"/>
      <c r="B497" s="2"/>
      <c r="C497" s="3"/>
      <c r="D497" s="3"/>
      <c r="E497" s="4"/>
      <c r="F497" s="4"/>
      <c r="G497" s="4"/>
      <c r="H497" s="4"/>
      <c r="I497" s="4"/>
      <c r="J497" s="4"/>
      <c r="K497" s="2"/>
      <c r="L497" s="5"/>
      <c r="M497" s="5"/>
      <c r="N497" s="6"/>
      <c r="O497" s="6"/>
      <c r="P497" s="6"/>
      <c r="Q497" s="4"/>
    </row>
    <row r="498" spans="1:17" ht="13.8">
      <c r="A498" s="2"/>
      <c r="B498" s="2"/>
      <c r="C498" s="3"/>
      <c r="D498" s="3"/>
      <c r="E498" s="4"/>
      <c r="F498" s="4"/>
      <c r="G498" s="4"/>
      <c r="H498" s="4"/>
      <c r="I498" s="4"/>
      <c r="J498" s="4"/>
      <c r="K498" s="2"/>
      <c r="L498" s="5"/>
      <c r="M498" s="5"/>
      <c r="N498" s="6"/>
      <c r="O498" s="6"/>
      <c r="P498" s="6"/>
      <c r="Q498" s="4"/>
    </row>
    <row r="499" spans="1:17" ht="13.8">
      <c r="A499" s="2"/>
      <c r="B499" s="2"/>
      <c r="C499" s="3"/>
      <c r="D499" s="3"/>
      <c r="E499" s="4"/>
      <c r="F499" s="4"/>
      <c r="G499" s="4"/>
      <c r="H499" s="4"/>
      <c r="I499" s="4"/>
      <c r="J499" s="4"/>
      <c r="K499" s="2"/>
      <c r="L499" s="5"/>
      <c r="M499" s="5"/>
      <c r="N499" s="6"/>
      <c r="O499" s="6"/>
      <c r="P499" s="6"/>
      <c r="Q499" s="4"/>
    </row>
    <row r="500" spans="1:17" ht="13.8">
      <c r="A500" s="2"/>
      <c r="B500" s="2"/>
      <c r="C500" s="3"/>
      <c r="D500" s="3"/>
      <c r="E500" s="4"/>
      <c r="F500" s="4"/>
      <c r="G500" s="4"/>
      <c r="H500" s="4"/>
      <c r="I500" s="4"/>
      <c r="J500" s="4"/>
      <c r="K500" s="2"/>
      <c r="L500" s="5"/>
      <c r="M500" s="5"/>
      <c r="N500" s="6"/>
      <c r="O500" s="6"/>
      <c r="P500" s="6"/>
      <c r="Q500" s="4"/>
    </row>
    <row r="501" spans="1:17" ht="13.8">
      <c r="A501" s="2"/>
      <c r="B501" s="2"/>
      <c r="C501" s="3"/>
      <c r="D501" s="3"/>
      <c r="E501" s="4"/>
      <c r="F501" s="4"/>
      <c r="G501" s="4"/>
      <c r="H501" s="4"/>
      <c r="I501" s="4"/>
      <c r="J501" s="4"/>
      <c r="K501" s="2"/>
      <c r="L501" s="5"/>
      <c r="M501" s="5"/>
      <c r="N501" s="6"/>
      <c r="O501" s="6"/>
      <c r="P501" s="6"/>
      <c r="Q501" s="4"/>
    </row>
    <row r="502" spans="1:17" ht="13.8">
      <c r="A502" s="2"/>
      <c r="B502" s="2"/>
      <c r="C502" s="3"/>
      <c r="D502" s="3"/>
      <c r="E502" s="4"/>
      <c r="F502" s="4"/>
      <c r="G502" s="4"/>
      <c r="H502" s="4"/>
      <c r="I502" s="4"/>
      <c r="J502" s="4"/>
      <c r="K502" s="2"/>
      <c r="L502" s="5"/>
      <c r="M502" s="5"/>
      <c r="N502" s="6"/>
      <c r="O502" s="6"/>
      <c r="P502" s="6"/>
      <c r="Q502" s="4"/>
    </row>
    <row r="503" spans="1:17" ht="13.8">
      <c r="A503" s="2"/>
      <c r="B503" s="2"/>
      <c r="C503" s="3"/>
      <c r="D503" s="3"/>
      <c r="E503" s="4"/>
      <c r="F503" s="4"/>
      <c r="G503" s="4"/>
      <c r="H503" s="4"/>
      <c r="I503" s="4"/>
      <c r="J503" s="4"/>
      <c r="K503" s="2"/>
      <c r="L503" s="5"/>
      <c r="M503" s="5"/>
      <c r="N503" s="6"/>
      <c r="O503" s="6"/>
      <c r="P503" s="6"/>
      <c r="Q503" s="4"/>
    </row>
    <row r="504" spans="1:17" ht="13.8">
      <c r="A504" s="2"/>
      <c r="B504" s="2"/>
      <c r="C504" s="3"/>
      <c r="D504" s="3"/>
      <c r="E504" s="4"/>
      <c r="F504" s="4"/>
      <c r="G504" s="4"/>
      <c r="H504" s="4"/>
      <c r="I504" s="4"/>
      <c r="J504" s="4"/>
      <c r="K504" s="2"/>
      <c r="L504" s="5"/>
      <c r="M504" s="5"/>
      <c r="N504" s="6"/>
      <c r="O504" s="6"/>
      <c r="P504" s="6"/>
      <c r="Q504" s="4"/>
    </row>
    <row r="505" spans="1:17" ht="13.8">
      <c r="A505" s="2"/>
      <c r="B505" s="2"/>
      <c r="C505" s="3"/>
      <c r="D505" s="3"/>
      <c r="E505" s="4"/>
      <c r="F505" s="4"/>
      <c r="G505" s="4"/>
      <c r="H505" s="4"/>
      <c r="I505" s="4"/>
      <c r="J505" s="4"/>
      <c r="K505" s="2"/>
      <c r="L505" s="5"/>
      <c r="M505" s="5"/>
      <c r="N505" s="6"/>
      <c r="O505" s="6"/>
      <c r="P505" s="6"/>
      <c r="Q505" s="4"/>
    </row>
    <row r="506" spans="1:17" ht="13.8">
      <c r="A506" s="2"/>
      <c r="B506" s="2"/>
      <c r="C506" s="3"/>
      <c r="D506" s="3"/>
      <c r="E506" s="4"/>
      <c r="F506" s="4"/>
      <c r="G506" s="4"/>
      <c r="H506" s="4"/>
      <c r="I506" s="4"/>
      <c r="J506" s="4"/>
      <c r="K506" s="2"/>
      <c r="L506" s="5"/>
      <c r="M506" s="5"/>
      <c r="N506" s="6"/>
      <c r="O506" s="6"/>
      <c r="P506" s="6"/>
      <c r="Q506" s="4"/>
    </row>
    <row r="507" spans="1:17" ht="13.8">
      <c r="A507" s="2"/>
      <c r="B507" s="2"/>
      <c r="C507" s="3"/>
      <c r="D507" s="3"/>
      <c r="E507" s="4"/>
      <c r="F507" s="4"/>
      <c r="G507" s="4"/>
      <c r="H507" s="4"/>
      <c r="I507" s="4"/>
      <c r="J507" s="4"/>
      <c r="K507" s="2"/>
      <c r="L507" s="5"/>
      <c r="M507" s="5"/>
      <c r="N507" s="6"/>
      <c r="O507" s="6"/>
      <c r="P507" s="6"/>
      <c r="Q507" s="4"/>
    </row>
    <row r="508" spans="1:17" ht="13.8">
      <c r="A508" s="2"/>
      <c r="B508" s="2"/>
      <c r="C508" s="3"/>
      <c r="D508" s="3"/>
      <c r="E508" s="4"/>
      <c r="F508" s="4"/>
      <c r="G508" s="4"/>
      <c r="H508" s="4"/>
      <c r="I508" s="4"/>
      <c r="J508" s="4"/>
      <c r="K508" s="2"/>
      <c r="L508" s="5"/>
      <c r="M508" s="5"/>
      <c r="N508" s="6"/>
      <c r="O508" s="6"/>
      <c r="P508" s="6"/>
      <c r="Q508" s="4"/>
    </row>
    <row r="509" spans="1:17" ht="13.8">
      <c r="A509" s="2"/>
      <c r="B509" s="2"/>
      <c r="C509" s="3"/>
      <c r="D509" s="3"/>
      <c r="E509" s="4"/>
      <c r="F509" s="4"/>
      <c r="G509" s="4"/>
      <c r="H509" s="4"/>
      <c r="I509" s="4"/>
      <c r="J509" s="4"/>
      <c r="K509" s="2"/>
      <c r="L509" s="5"/>
      <c r="M509" s="5"/>
      <c r="N509" s="6"/>
      <c r="O509" s="6"/>
      <c r="P509" s="6"/>
      <c r="Q509" s="4"/>
    </row>
    <row r="510" spans="1:17" ht="13.8">
      <c r="A510" s="2"/>
      <c r="B510" s="2"/>
      <c r="C510" s="3"/>
      <c r="D510" s="3"/>
      <c r="E510" s="4"/>
      <c r="F510" s="4"/>
      <c r="G510" s="4"/>
      <c r="H510" s="4"/>
      <c r="I510" s="4"/>
      <c r="J510" s="4"/>
      <c r="K510" s="2"/>
      <c r="L510" s="5"/>
      <c r="M510" s="5"/>
      <c r="N510" s="6"/>
      <c r="O510" s="6"/>
      <c r="P510" s="6"/>
      <c r="Q510" s="4"/>
    </row>
    <row r="511" spans="1:17" ht="13.8">
      <c r="A511" s="2"/>
      <c r="B511" s="2"/>
      <c r="C511" s="3"/>
      <c r="D511" s="3"/>
      <c r="E511" s="4"/>
      <c r="F511" s="4"/>
      <c r="G511" s="4"/>
      <c r="H511" s="4"/>
      <c r="I511" s="4"/>
      <c r="J511" s="4"/>
      <c r="K511" s="2"/>
      <c r="L511" s="5"/>
      <c r="M511" s="5"/>
      <c r="N511" s="6"/>
      <c r="O511" s="6"/>
      <c r="P511" s="6"/>
      <c r="Q511" s="4"/>
    </row>
    <row r="512" spans="1:17" ht="13.8">
      <c r="A512" s="2"/>
      <c r="B512" s="2"/>
      <c r="C512" s="3"/>
      <c r="D512" s="3"/>
      <c r="E512" s="4"/>
      <c r="F512" s="4"/>
      <c r="G512" s="4"/>
      <c r="H512" s="4"/>
      <c r="I512" s="4"/>
      <c r="J512" s="4"/>
      <c r="K512" s="2"/>
      <c r="L512" s="5"/>
      <c r="M512" s="5"/>
      <c r="N512" s="6"/>
      <c r="O512" s="6"/>
      <c r="P512" s="6"/>
      <c r="Q512" s="4"/>
    </row>
    <row r="513" spans="1:17" ht="13.8">
      <c r="A513" s="2"/>
      <c r="B513" s="2"/>
      <c r="C513" s="3"/>
      <c r="D513" s="3"/>
      <c r="E513" s="4"/>
      <c r="F513" s="4"/>
      <c r="G513" s="4"/>
      <c r="H513" s="4"/>
      <c r="I513" s="4"/>
      <c r="J513" s="4"/>
      <c r="K513" s="2"/>
      <c r="L513" s="5"/>
      <c r="M513" s="5"/>
      <c r="N513" s="6"/>
      <c r="O513" s="6"/>
      <c r="P513" s="6"/>
      <c r="Q513" s="4"/>
    </row>
    <row r="514" spans="1:17" ht="13.8">
      <c r="A514" s="2"/>
      <c r="B514" s="2"/>
      <c r="C514" s="3"/>
      <c r="D514" s="3"/>
      <c r="E514" s="4"/>
      <c r="F514" s="4"/>
      <c r="G514" s="4"/>
      <c r="H514" s="4"/>
      <c r="I514" s="4"/>
      <c r="J514" s="4"/>
      <c r="K514" s="2"/>
      <c r="L514" s="5"/>
      <c r="M514" s="5"/>
      <c r="N514" s="6"/>
      <c r="O514" s="6"/>
      <c r="P514" s="6"/>
      <c r="Q514" s="4"/>
    </row>
    <row r="515" spans="1:17" ht="13.8">
      <c r="A515" s="2"/>
      <c r="B515" s="2"/>
      <c r="C515" s="3"/>
      <c r="D515" s="3"/>
      <c r="E515" s="4"/>
      <c r="F515" s="4"/>
      <c r="G515" s="4"/>
      <c r="H515" s="4"/>
      <c r="I515" s="4"/>
      <c r="J515" s="4"/>
      <c r="K515" s="2"/>
      <c r="L515" s="5"/>
      <c r="M515" s="5"/>
      <c r="N515" s="6"/>
      <c r="O515" s="6"/>
      <c r="P515" s="6"/>
      <c r="Q515" s="4"/>
    </row>
    <row r="516" spans="1:17" ht="13.8">
      <c r="A516" s="2"/>
      <c r="B516" s="2"/>
      <c r="C516" s="3"/>
      <c r="D516" s="3"/>
      <c r="E516" s="4"/>
      <c r="F516" s="4"/>
      <c r="G516" s="4"/>
      <c r="H516" s="4"/>
      <c r="I516" s="4"/>
      <c r="J516" s="4"/>
      <c r="K516" s="2"/>
      <c r="L516" s="5"/>
      <c r="M516" s="5"/>
      <c r="N516" s="6"/>
      <c r="O516" s="6"/>
      <c r="P516" s="6"/>
      <c r="Q516" s="4"/>
    </row>
    <row r="517" spans="1:17" ht="13.8">
      <c r="A517" s="2"/>
      <c r="B517" s="2"/>
      <c r="C517" s="3"/>
      <c r="D517" s="3"/>
      <c r="E517" s="4"/>
      <c r="F517" s="4"/>
      <c r="G517" s="4"/>
      <c r="H517" s="4"/>
      <c r="I517" s="4"/>
      <c r="J517" s="4"/>
      <c r="K517" s="2"/>
      <c r="L517" s="5"/>
      <c r="M517" s="5"/>
      <c r="N517" s="6"/>
      <c r="O517" s="6"/>
      <c r="P517" s="6"/>
      <c r="Q517" s="4"/>
    </row>
    <row r="518" spans="1:17" ht="13.8">
      <c r="A518" s="2"/>
      <c r="B518" s="2"/>
      <c r="C518" s="3"/>
      <c r="D518" s="3"/>
      <c r="E518" s="4"/>
      <c r="F518" s="4"/>
      <c r="G518" s="4"/>
      <c r="H518" s="4"/>
      <c r="I518" s="4"/>
      <c r="J518" s="4"/>
      <c r="K518" s="2"/>
      <c r="L518" s="5"/>
      <c r="M518" s="5"/>
      <c r="N518" s="6"/>
      <c r="O518" s="6"/>
      <c r="P518" s="6"/>
      <c r="Q518" s="4"/>
    </row>
    <row r="519" spans="1:17" ht="13.8">
      <c r="A519" s="2"/>
      <c r="B519" s="2"/>
      <c r="C519" s="3"/>
      <c r="D519" s="3"/>
      <c r="E519" s="4"/>
      <c r="F519" s="4"/>
      <c r="G519" s="4"/>
      <c r="H519" s="4"/>
      <c r="I519" s="4"/>
      <c r="J519" s="4"/>
      <c r="K519" s="2"/>
      <c r="L519" s="5"/>
      <c r="M519" s="5"/>
      <c r="N519" s="6"/>
      <c r="O519" s="6"/>
      <c r="P519" s="6"/>
      <c r="Q519" s="4"/>
    </row>
    <row r="520" spans="1:17" ht="13.8">
      <c r="A520" s="2"/>
      <c r="B520" s="2"/>
      <c r="C520" s="3"/>
      <c r="D520" s="3"/>
      <c r="E520" s="4"/>
      <c r="F520" s="4"/>
      <c r="G520" s="4"/>
      <c r="H520" s="4"/>
      <c r="I520" s="4"/>
      <c r="J520" s="4"/>
      <c r="K520" s="2"/>
      <c r="L520" s="5"/>
      <c r="M520" s="5"/>
      <c r="N520" s="6"/>
      <c r="O520" s="6"/>
      <c r="P520" s="6"/>
      <c r="Q520" s="4"/>
    </row>
    <row r="521" spans="1:17" ht="13.8">
      <c r="A521" s="2"/>
      <c r="B521" s="2"/>
      <c r="C521" s="3"/>
      <c r="D521" s="3"/>
      <c r="E521" s="4"/>
      <c r="F521" s="4"/>
      <c r="G521" s="4"/>
      <c r="H521" s="4"/>
      <c r="I521" s="4"/>
      <c r="J521" s="4"/>
      <c r="K521" s="2"/>
      <c r="L521" s="5"/>
      <c r="M521" s="5"/>
      <c r="N521" s="6"/>
      <c r="O521" s="6"/>
      <c r="P521" s="6"/>
      <c r="Q521" s="4"/>
    </row>
    <row r="522" spans="1:17" ht="13.8">
      <c r="A522" s="2"/>
      <c r="B522" s="2"/>
      <c r="C522" s="3"/>
      <c r="D522" s="3"/>
      <c r="E522" s="4"/>
      <c r="F522" s="4"/>
      <c r="G522" s="4"/>
      <c r="H522" s="4"/>
      <c r="I522" s="4"/>
      <c r="J522" s="4"/>
      <c r="K522" s="2"/>
      <c r="L522" s="5"/>
      <c r="M522" s="5"/>
      <c r="N522" s="6"/>
      <c r="O522" s="6"/>
      <c r="P522" s="6"/>
      <c r="Q522" s="4"/>
    </row>
    <row r="523" spans="1:17" ht="13.8">
      <c r="A523" s="2"/>
      <c r="B523" s="2"/>
      <c r="C523" s="3"/>
      <c r="D523" s="3"/>
      <c r="E523" s="4"/>
      <c r="F523" s="4"/>
      <c r="G523" s="4"/>
      <c r="H523" s="4"/>
      <c r="I523" s="4"/>
      <c r="J523" s="4"/>
      <c r="K523" s="2"/>
      <c r="L523" s="5"/>
      <c r="M523" s="5"/>
      <c r="N523" s="6"/>
      <c r="O523" s="6"/>
      <c r="P523" s="6"/>
      <c r="Q523" s="4"/>
    </row>
    <row r="524" spans="1:17" ht="13.8">
      <c r="A524" s="2"/>
      <c r="B524" s="2"/>
      <c r="C524" s="3"/>
      <c r="D524" s="3"/>
      <c r="E524" s="4"/>
      <c r="F524" s="4"/>
      <c r="G524" s="4"/>
      <c r="H524" s="4"/>
      <c r="I524" s="4"/>
      <c r="J524" s="4"/>
      <c r="K524" s="2"/>
      <c r="L524" s="5"/>
      <c r="M524" s="5"/>
      <c r="N524" s="6"/>
      <c r="O524" s="6"/>
      <c r="P524" s="6"/>
      <c r="Q524" s="4"/>
    </row>
    <row r="525" spans="1:17" ht="13.8">
      <c r="A525" s="2"/>
      <c r="B525" s="2"/>
      <c r="C525" s="3"/>
      <c r="D525" s="3"/>
      <c r="E525" s="4"/>
      <c r="F525" s="4"/>
      <c r="G525" s="4"/>
      <c r="H525" s="4"/>
      <c r="I525" s="4"/>
      <c r="J525" s="4"/>
      <c r="K525" s="2"/>
      <c r="L525" s="5"/>
      <c r="M525" s="5"/>
      <c r="N525" s="6"/>
      <c r="O525" s="6"/>
      <c r="P525" s="6"/>
      <c r="Q525" s="4"/>
    </row>
    <row r="526" spans="1:17" ht="13.8">
      <c r="A526" s="2"/>
      <c r="B526" s="2"/>
      <c r="C526" s="3"/>
      <c r="D526" s="3"/>
      <c r="E526" s="4"/>
      <c r="F526" s="4"/>
      <c r="G526" s="4"/>
      <c r="H526" s="4"/>
      <c r="I526" s="4"/>
      <c r="J526" s="4"/>
      <c r="K526" s="2"/>
      <c r="L526" s="5"/>
      <c r="M526" s="5"/>
      <c r="N526" s="6"/>
      <c r="O526" s="6"/>
      <c r="P526" s="6"/>
      <c r="Q526" s="4"/>
    </row>
    <row r="527" spans="1:17" ht="13.8">
      <c r="A527" s="2"/>
      <c r="B527" s="2"/>
      <c r="C527" s="3"/>
      <c r="D527" s="3"/>
      <c r="E527" s="4"/>
      <c r="F527" s="4"/>
      <c r="G527" s="4"/>
      <c r="H527" s="4"/>
      <c r="I527" s="4"/>
      <c r="J527" s="4"/>
      <c r="K527" s="2"/>
      <c r="L527" s="5"/>
      <c r="M527" s="5"/>
      <c r="N527" s="6"/>
      <c r="O527" s="6"/>
      <c r="P527" s="6"/>
      <c r="Q527" s="4"/>
    </row>
    <row r="528" spans="1:17" ht="13.8">
      <c r="A528" s="2"/>
      <c r="B528" s="2"/>
      <c r="C528" s="3"/>
      <c r="D528" s="3"/>
      <c r="E528" s="4"/>
      <c r="F528" s="4"/>
      <c r="G528" s="4"/>
      <c r="H528" s="4"/>
      <c r="I528" s="4"/>
      <c r="J528" s="4"/>
      <c r="K528" s="2"/>
      <c r="L528" s="5"/>
      <c r="M528" s="5"/>
      <c r="N528" s="6"/>
      <c r="O528" s="6"/>
      <c r="P528" s="6"/>
      <c r="Q528" s="4"/>
    </row>
    <row r="529" spans="1:17" ht="13.8">
      <c r="A529" s="2"/>
      <c r="B529" s="2"/>
      <c r="C529" s="3"/>
      <c r="D529" s="3"/>
      <c r="E529" s="4"/>
      <c r="F529" s="4"/>
      <c r="G529" s="4"/>
      <c r="H529" s="4"/>
      <c r="I529" s="4"/>
      <c r="J529" s="4"/>
      <c r="K529" s="2"/>
      <c r="L529" s="5"/>
      <c r="M529" s="5"/>
      <c r="N529" s="6"/>
      <c r="O529" s="6"/>
      <c r="P529" s="6"/>
      <c r="Q529" s="4"/>
    </row>
    <row r="530" spans="1:17" ht="13.8">
      <c r="A530" s="2"/>
      <c r="B530" s="2"/>
      <c r="C530" s="3"/>
      <c r="D530" s="3"/>
      <c r="E530" s="4"/>
      <c r="F530" s="4"/>
      <c r="G530" s="4"/>
      <c r="H530" s="4"/>
      <c r="I530" s="4"/>
      <c r="J530" s="4"/>
      <c r="K530" s="2"/>
      <c r="L530" s="5"/>
      <c r="M530" s="5"/>
      <c r="N530" s="6"/>
      <c r="O530" s="6"/>
      <c r="P530" s="6"/>
      <c r="Q530" s="4"/>
    </row>
    <row r="531" spans="1:17" ht="13.8">
      <c r="A531" s="2"/>
      <c r="B531" s="2"/>
      <c r="C531" s="3"/>
      <c r="D531" s="3"/>
      <c r="E531" s="4"/>
      <c r="F531" s="4"/>
      <c r="G531" s="4"/>
      <c r="H531" s="4"/>
      <c r="I531" s="4"/>
      <c r="J531" s="4"/>
      <c r="K531" s="2"/>
      <c r="L531" s="5"/>
      <c r="M531" s="5"/>
      <c r="N531" s="6"/>
      <c r="O531" s="6"/>
      <c r="P531" s="6"/>
      <c r="Q531" s="4"/>
    </row>
    <row r="532" spans="1:17" ht="13.8">
      <c r="A532" s="2"/>
      <c r="B532" s="2"/>
      <c r="C532" s="3"/>
      <c r="D532" s="3"/>
      <c r="E532" s="4"/>
      <c r="F532" s="4"/>
      <c r="G532" s="4"/>
      <c r="H532" s="4"/>
      <c r="I532" s="4"/>
      <c r="J532" s="4"/>
      <c r="K532" s="2"/>
      <c r="L532" s="5"/>
      <c r="M532" s="5"/>
      <c r="N532" s="6"/>
      <c r="O532" s="6"/>
      <c r="P532" s="6"/>
      <c r="Q532" s="4"/>
    </row>
    <row r="533" spans="1:17" ht="13.8">
      <c r="A533" s="2"/>
      <c r="B533" s="2"/>
      <c r="C533" s="3"/>
      <c r="D533" s="3"/>
      <c r="E533" s="4"/>
      <c r="F533" s="4"/>
      <c r="G533" s="4"/>
      <c r="H533" s="4"/>
      <c r="I533" s="4"/>
      <c r="J533" s="4"/>
      <c r="K533" s="2"/>
      <c r="L533" s="5"/>
      <c r="M533" s="5"/>
      <c r="N533" s="6"/>
      <c r="O533" s="6"/>
      <c r="P533" s="6"/>
      <c r="Q533" s="4"/>
    </row>
    <row r="534" spans="1:17" ht="13.8">
      <c r="A534" s="2"/>
      <c r="B534" s="2"/>
      <c r="C534" s="3"/>
      <c r="D534" s="3"/>
      <c r="E534" s="4"/>
      <c r="F534" s="4"/>
      <c r="G534" s="4"/>
      <c r="H534" s="4"/>
      <c r="I534" s="4"/>
      <c r="J534" s="4"/>
      <c r="K534" s="2"/>
      <c r="L534" s="5"/>
      <c r="M534" s="5"/>
      <c r="N534" s="6"/>
      <c r="O534" s="6"/>
      <c r="P534" s="6"/>
      <c r="Q534" s="4"/>
    </row>
    <row r="535" spans="1:17" ht="13.8">
      <c r="A535" s="2"/>
      <c r="B535" s="2"/>
      <c r="C535" s="3"/>
      <c r="D535" s="3"/>
      <c r="E535" s="4"/>
      <c r="F535" s="4"/>
      <c r="G535" s="4"/>
      <c r="H535" s="4"/>
      <c r="I535" s="4"/>
      <c r="J535" s="4"/>
      <c r="K535" s="2"/>
      <c r="L535" s="5"/>
      <c r="M535" s="5"/>
      <c r="N535" s="6"/>
      <c r="O535" s="6"/>
      <c r="P535" s="6"/>
      <c r="Q535" s="4"/>
    </row>
    <row r="536" spans="1:17" ht="13.8">
      <c r="A536" s="2"/>
      <c r="B536" s="2"/>
      <c r="C536" s="3"/>
      <c r="D536" s="3"/>
      <c r="E536" s="4"/>
      <c r="F536" s="4"/>
      <c r="G536" s="4"/>
      <c r="H536" s="4"/>
      <c r="I536" s="4"/>
      <c r="J536" s="4"/>
      <c r="K536" s="2"/>
      <c r="L536" s="5"/>
      <c r="M536" s="5"/>
      <c r="N536" s="6"/>
      <c r="O536" s="6"/>
      <c r="P536" s="6"/>
      <c r="Q536" s="4"/>
    </row>
    <row r="537" spans="1:17" ht="13.8">
      <c r="A537" s="2"/>
      <c r="B537" s="2"/>
      <c r="C537" s="3"/>
      <c r="D537" s="3"/>
      <c r="E537" s="4"/>
      <c r="F537" s="4"/>
      <c r="G537" s="4"/>
      <c r="H537" s="4"/>
      <c r="I537" s="4"/>
      <c r="J537" s="4"/>
      <c r="K537" s="2"/>
      <c r="L537" s="5"/>
      <c r="M537" s="5"/>
      <c r="N537" s="6"/>
      <c r="O537" s="6"/>
      <c r="P537" s="6"/>
      <c r="Q537" s="4"/>
    </row>
    <row r="538" spans="1:17" ht="13.8">
      <c r="A538" s="2"/>
      <c r="B538" s="2"/>
      <c r="C538" s="3"/>
      <c r="D538" s="3"/>
      <c r="E538" s="4"/>
      <c r="F538" s="4"/>
      <c r="G538" s="4"/>
      <c r="H538" s="4"/>
      <c r="I538" s="4"/>
      <c r="J538" s="4"/>
      <c r="K538" s="2"/>
      <c r="L538" s="5"/>
      <c r="M538" s="5"/>
      <c r="N538" s="6"/>
      <c r="O538" s="6"/>
      <c r="P538" s="6"/>
      <c r="Q538" s="4"/>
    </row>
    <row r="539" spans="1:17" ht="13.8">
      <c r="A539" s="2"/>
      <c r="B539" s="2"/>
      <c r="C539" s="3"/>
      <c r="D539" s="3"/>
      <c r="E539" s="4"/>
      <c r="F539" s="4"/>
      <c r="G539" s="4"/>
      <c r="H539" s="4"/>
      <c r="I539" s="4"/>
      <c r="J539" s="4"/>
      <c r="K539" s="2"/>
      <c r="L539" s="5"/>
      <c r="M539" s="5"/>
      <c r="N539" s="6"/>
      <c r="O539" s="6"/>
      <c r="P539" s="6"/>
      <c r="Q539" s="4"/>
    </row>
    <row r="540" spans="1:17" ht="13.8">
      <c r="A540" s="2"/>
      <c r="B540" s="2"/>
      <c r="C540" s="3"/>
      <c r="D540" s="3"/>
      <c r="E540" s="4"/>
      <c r="F540" s="4"/>
      <c r="G540" s="4"/>
      <c r="H540" s="4"/>
      <c r="I540" s="4"/>
      <c r="J540" s="4"/>
      <c r="K540" s="2"/>
      <c r="L540" s="5"/>
      <c r="M540" s="5"/>
      <c r="N540" s="6"/>
      <c r="O540" s="6"/>
      <c r="P540" s="6"/>
      <c r="Q540" s="4"/>
    </row>
    <row r="541" spans="1:17" ht="13.8">
      <c r="A541" s="2"/>
      <c r="B541" s="2"/>
      <c r="C541" s="3"/>
      <c r="D541" s="3"/>
      <c r="E541" s="4"/>
      <c r="F541" s="4"/>
      <c r="G541" s="4"/>
      <c r="H541" s="4"/>
      <c r="I541" s="4"/>
      <c r="J541" s="4"/>
      <c r="K541" s="2"/>
      <c r="L541" s="5"/>
      <c r="M541" s="5"/>
      <c r="N541" s="6"/>
      <c r="O541" s="6"/>
      <c r="P541" s="6"/>
      <c r="Q541" s="4"/>
    </row>
    <row r="542" spans="1:17" ht="13.8">
      <c r="A542" s="2"/>
      <c r="B542" s="2"/>
      <c r="C542" s="3"/>
      <c r="D542" s="3"/>
      <c r="E542" s="4"/>
      <c r="F542" s="4"/>
      <c r="G542" s="4"/>
      <c r="H542" s="4"/>
      <c r="I542" s="4"/>
      <c r="J542" s="4"/>
      <c r="K542" s="2"/>
      <c r="L542" s="5"/>
      <c r="M542" s="5"/>
      <c r="N542" s="6"/>
      <c r="O542" s="6"/>
      <c r="P542" s="6"/>
      <c r="Q542" s="4"/>
    </row>
    <row r="543" spans="1:17" ht="13.8">
      <c r="A543" s="2"/>
      <c r="B543" s="2"/>
      <c r="C543" s="3"/>
      <c r="D543" s="3"/>
      <c r="E543" s="4"/>
      <c r="F543" s="4"/>
      <c r="G543" s="4"/>
      <c r="H543" s="4"/>
      <c r="I543" s="4"/>
      <c r="J543" s="4"/>
      <c r="K543" s="2"/>
      <c r="L543" s="5"/>
      <c r="M543" s="5"/>
      <c r="N543" s="6"/>
      <c r="O543" s="6"/>
      <c r="P543" s="6"/>
      <c r="Q543" s="4"/>
    </row>
    <row r="544" spans="1:17" ht="13.8">
      <c r="A544" s="2"/>
      <c r="B544" s="2"/>
      <c r="C544" s="3"/>
      <c r="D544" s="3"/>
      <c r="E544" s="4"/>
      <c r="F544" s="4"/>
      <c r="G544" s="4"/>
      <c r="H544" s="4"/>
      <c r="I544" s="4"/>
      <c r="J544" s="4"/>
      <c r="K544" s="2"/>
      <c r="L544" s="5"/>
      <c r="M544" s="5"/>
      <c r="N544" s="6"/>
      <c r="O544" s="6"/>
      <c r="P544" s="6"/>
      <c r="Q544" s="4"/>
    </row>
    <row r="545" spans="1:17" ht="13.8">
      <c r="A545" s="2"/>
      <c r="B545" s="2"/>
      <c r="C545" s="3"/>
      <c r="D545" s="3"/>
      <c r="E545" s="4"/>
      <c r="F545" s="4"/>
      <c r="G545" s="4"/>
      <c r="H545" s="4"/>
      <c r="I545" s="4"/>
      <c r="J545" s="4"/>
      <c r="K545" s="2"/>
      <c r="L545" s="5"/>
      <c r="M545" s="5"/>
      <c r="N545" s="6"/>
      <c r="O545" s="6"/>
      <c r="P545" s="6"/>
      <c r="Q545" s="4"/>
    </row>
    <row r="546" spans="1:17" ht="13.8">
      <c r="A546" s="2"/>
      <c r="B546" s="2"/>
      <c r="C546" s="3"/>
      <c r="D546" s="3"/>
      <c r="E546" s="4"/>
      <c r="F546" s="4"/>
      <c r="G546" s="4"/>
      <c r="H546" s="4"/>
      <c r="I546" s="4"/>
      <c r="J546" s="4"/>
      <c r="K546" s="2"/>
      <c r="L546" s="5"/>
      <c r="M546" s="5"/>
      <c r="N546" s="6"/>
      <c r="O546" s="6"/>
      <c r="P546" s="6"/>
      <c r="Q546" s="4"/>
    </row>
    <row r="547" spans="1:17" ht="13.8">
      <c r="A547" s="2"/>
      <c r="B547" s="2"/>
      <c r="C547" s="3"/>
      <c r="D547" s="3"/>
      <c r="E547" s="4"/>
      <c r="F547" s="4"/>
      <c r="G547" s="4"/>
      <c r="H547" s="4"/>
      <c r="I547" s="4"/>
      <c r="J547" s="4"/>
      <c r="K547" s="2"/>
      <c r="L547" s="5"/>
      <c r="M547" s="5"/>
      <c r="N547" s="6"/>
      <c r="O547" s="6"/>
      <c r="P547" s="6"/>
      <c r="Q547" s="4"/>
    </row>
    <row r="548" spans="1:17" ht="13.8">
      <c r="A548" s="2"/>
      <c r="B548" s="2"/>
      <c r="C548" s="3"/>
      <c r="D548" s="3"/>
      <c r="E548" s="4"/>
      <c r="F548" s="4"/>
      <c r="G548" s="4"/>
      <c r="H548" s="4"/>
      <c r="I548" s="4"/>
      <c r="J548" s="4"/>
      <c r="K548" s="2"/>
      <c r="L548" s="5"/>
      <c r="M548" s="5"/>
      <c r="N548" s="6"/>
      <c r="O548" s="6"/>
      <c r="P548" s="6"/>
      <c r="Q548" s="4"/>
    </row>
    <row r="549" spans="1:17" ht="13.8">
      <c r="A549" s="2"/>
      <c r="B549" s="2"/>
      <c r="C549" s="3"/>
      <c r="D549" s="3"/>
      <c r="E549" s="4"/>
      <c r="F549" s="4"/>
      <c r="G549" s="4"/>
      <c r="H549" s="4"/>
      <c r="I549" s="4"/>
      <c r="J549" s="4"/>
      <c r="K549" s="2"/>
      <c r="L549" s="5"/>
      <c r="M549" s="5"/>
      <c r="N549" s="6"/>
      <c r="O549" s="6"/>
      <c r="P549" s="6"/>
      <c r="Q549" s="4"/>
    </row>
    <row r="550" spans="1:17" ht="13.8">
      <c r="A550" s="2"/>
      <c r="B550" s="2"/>
      <c r="C550" s="3"/>
      <c r="D550" s="3"/>
      <c r="E550" s="4"/>
      <c r="F550" s="4"/>
      <c r="G550" s="4"/>
      <c r="H550" s="4"/>
      <c r="I550" s="4"/>
      <c r="J550" s="4"/>
      <c r="K550" s="2"/>
      <c r="L550" s="5"/>
      <c r="M550" s="5"/>
      <c r="N550" s="6"/>
      <c r="O550" s="6"/>
      <c r="P550" s="6"/>
      <c r="Q550" s="4"/>
    </row>
    <row r="551" spans="1:17" ht="13.8">
      <c r="A551" s="2"/>
      <c r="B551" s="2"/>
      <c r="C551" s="3"/>
      <c r="D551" s="3"/>
      <c r="E551" s="4"/>
      <c r="F551" s="4"/>
      <c r="G551" s="4"/>
      <c r="H551" s="4"/>
      <c r="I551" s="4"/>
      <c r="J551" s="4"/>
      <c r="K551" s="2"/>
      <c r="L551" s="5"/>
      <c r="M551" s="5"/>
      <c r="N551" s="6"/>
      <c r="O551" s="6"/>
      <c r="P551" s="6"/>
      <c r="Q551" s="4"/>
    </row>
    <row r="552" spans="1:17" ht="13.8">
      <c r="A552" s="2"/>
      <c r="B552" s="2"/>
      <c r="C552" s="3"/>
      <c r="D552" s="3"/>
      <c r="E552" s="4"/>
      <c r="F552" s="4"/>
      <c r="G552" s="4"/>
      <c r="H552" s="4"/>
      <c r="I552" s="4"/>
      <c r="J552" s="4"/>
      <c r="K552" s="2"/>
      <c r="L552" s="5"/>
      <c r="M552" s="5"/>
      <c r="N552" s="6"/>
      <c r="O552" s="6"/>
      <c r="P552" s="6"/>
      <c r="Q552" s="4"/>
    </row>
    <row r="553" spans="1:17" ht="13.8">
      <c r="A553" s="2"/>
      <c r="B553" s="2"/>
      <c r="C553" s="3"/>
      <c r="D553" s="3"/>
      <c r="E553" s="4"/>
      <c r="F553" s="4"/>
      <c r="G553" s="4"/>
      <c r="H553" s="4"/>
      <c r="I553" s="4"/>
      <c r="J553" s="4"/>
      <c r="K553" s="2"/>
      <c r="L553" s="5"/>
      <c r="M553" s="5"/>
      <c r="N553" s="6"/>
      <c r="O553" s="6"/>
      <c r="P553" s="6"/>
      <c r="Q553" s="4"/>
    </row>
    <row r="554" spans="1:17" ht="13.8">
      <c r="A554" s="2"/>
      <c r="B554" s="2"/>
      <c r="C554" s="3"/>
      <c r="D554" s="3"/>
      <c r="E554" s="4"/>
      <c r="F554" s="4"/>
      <c r="G554" s="4"/>
      <c r="H554" s="4"/>
      <c r="I554" s="4"/>
      <c r="J554" s="4"/>
      <c r="K554" s="2"/>
      <c r="L554" s="5"/>
      <c r="M554" s="5"/>
      <c r="N554" s="6"/>
      <c r="O554" s="6"/>
      <c r="P554" s="6"/>
      <c r="Q554" s="4"/>
    </row>
    <row r="555" spans="1:17" ht="13.8">
      <c r="A555" s="2"/>
      <c r="B555" s="2"/>
      <c r="C555" s="3"/>
      <c r="D555" s="3"/>
      <c r="E555" s="4"/>
      <c r="F555" s="4"/>
      <c r="G555" s="4"/>
      <c r="H555" s="4"/>
      <c r="I555" s="4"/>
      <c r="J555" s="4"/>
      <c r="K555" s="2"/>
      <c r="L555" s="5"/>
      <c r="M555" s="5"/>
      <c r="N555" s="6"/>
      <c r="O555" s="6"/>
      <c r="P555" s="6"/>
      <c r="Q555" s="4"/>
    </row>
    <row r="556" spans="1:17" ht="13.8">
      <c r="A556" s="2"/>
      <c r="B556" s="2"/>
      <c r="C556" s="3"/>
      <c r="D556" s="3"/>
      <c r="E556" s="4"/>
      <c r="F556" s="4"/>
      <c r="G556" s="4"/>
      <c r="H556" s="4"/>
      <c r="I556" s="4"/>
      <c r="J556" s="4"/>
      <c r="K556" s="2"/>
      <c r="L556" s="5"/>
      <c r="M556" s="5"/>
      <c r="N556" s="6"/>
      <c r="O556" s="6"/>
      <c r="P556" s="6"/>
      <c r="Q556" s="4"/>
    </row>
    <row r="557" spans="1:17" ht="13.8">
      <c r="A557" s="2"/>
      <c r="B557" s="2"/>
      <c r="C557" s="3"/>
      <c r="D557" s="3"/>
      <c r="E557" s="4"/>
      <c r="F557" s="4"/>
      <c r="G557" s="4"/>
      <c r="H557" s="4"/>
      <c r="I557" s="4"/>
      <c r="J557" s="4"/>
      <c r="K557" s="2"/>
      <c r="L557" s="5"/>
      <c r="M557" s="5"/>
      <c r="N557" s="6"/>
      <c r="O557" s="6"/>
      <c r="P557" s="6"/>
      <c r="Q557" s="4"/>
    </row>
    <row r="558" spans="1:17" ht="13.8">
      <c r="A558" s="2"/>
      <c r="B558" s="2"/>
      <c r="C558" s="3"/>
      <c r="D558" s="3"/>
      <c r="E558" s="4"/>
      <c r="F558" s="4"/>
      <c r="G558" s="4"/>
      <c r="H558" s="4"/>
      <c r="I558" s="4"/>
      <c r="J558" s="4"/>
      <c r="K558" s="2"/>
      <c r="L558" s="5"/>
      <c r="M558" s="5"/>
      <c r="N558" s="6"/>
      <c r="O558" s="6"/>
      <c r="P558" s="6"/>
      <c r="Q558" s="4"/>
    </row>
    <row r="559" spans="1:17" ht="13.8">
      <c r="A559" s="2"/>
      <c r="B559" s="2"/>
      <c r="C559" s="3"/>
      <c r="D559" s="3"/>
      <c r="E559" s="4"/>
      <c r="F559" s="4"/>
      <c r="G559" s="4"/>
      <c r="H559" s="4"/>
      <c r="I559" s="4"/>
      <c r="J559" s="4"/>
      <c r="K559" s="2"/>
      <c r="L559" s="5"/>
      <c r="M559" s="5"/>
      <c r="N559" s="6"/>
      <c r="O559" s="6"/>
      <c r="P559" s="6"/>
      <c r="Q559" s="4"/>
    </row>
    <row r="560" spans="1:17" ht="13.8">
      <c r="A560" s="2"/>
      <c r="B560" s="2"/>
      <c r="C560" s="3"/>
      <c r="D560" s="3"/>
      <c r="E560" s="4"/>
      <c r="F560" s="4"/>
      <c r="G560" s="4"/>
      <c r="H560" s="4"/>
      <c r="I560" s="4"/>
      <c r="J560" s="4"/>
      <c r="K560" s="2"/>
      <c r="L560" s="5"/>
      <c r="M560" s="5"/>
      <c r="N560" s="6"/>
      <c r="O560" s="6"/>
      <c r="P560" s="6"/>
      <c r="Q560" s="4"/>
    </row>
    <row r="561" spans="1:17" ht="13.8">
      <c r="A561" s="2"/>
      <c r="B561" s="2"/>
      <c r="C561" s="3"/>
      <c r="D561" s="3"/>
      <c r="E561" s="4"/>
      <c r="F561" s="4"/>
      <c r="G561" s="4"/>
      <c r="H561" s="4"/>
      <c r="I561" s="4"/>
      <c r="J561" s="4"/>
      <c r="K561" s="2"/>
      <c r="L561" s="5"/>
      <c r="M561" s="5"/>
      <c r="N561" s="6"/>
      <c r="O561" s="6"/>
      <c r="P561" s="6"/>
      <c r="Q561" s="4"/>
    </row>
    <row r="562" spans="1:17" ht="13.8">
      <c r="A562" s="2"/>
      <c r="B562" s="2"/>
      <c r="C562" s="3"/>
      <c r="D562" s="3"/>
      <c r="E562" s="4"/>
      <c r="F562" s="4"/>
      <c r="G562" s="4"/>
      <c r="H562" s="4"/>
      <c r="I562" s="4"/>
      <c r="J562" s="4"/>
      <c r="K562" s="2"/>
      <c r="L562" s="5"/>
      <c r="M562" s="5"/>
      <c r="N562" s="6"/>
      <c r="O562" s="6"/>
      <c r="P562" s="6"/>
      <c r="Q562" s="4"/>
    </row>
    <row r="563" spans="1:17" ht="13.8">
      <c r="A563" s="2"/>
      <c r="B563" s="2"/>
      <c r="C563" s="3"/>
      <c r="D563" s="3"/>
      <c r="E563" s="4"/>
      <c r="F563" s="4"/>
      <c r="G563" s="4"/>
      <c r="H563" s="4"/>
      <c r="I563" s="4"/>
      <c r="J563" s="4"/>
      <c r="K563" s="2"/>
      <c r="L563" s="5"/>
      <c r="M563" s="5"/>
      <c r="N563" s="6"/>
      <c r="O563" s="6"/>
      <c r="P563" s="6"/>
      <c r="Q563" s="4"/>
    </row>
    <row r="564" spans="1:17" ht="13.8">
      <c r="A564" s="2"/>
      <c r="B564" s="2"/>
      <c r="C564" s="3"/>
      <c r="D564" s="3"/>
      <c r="E564" s="4"/>
      <c r="F564" s="4"/>
      <c r="G564" s="4"/>
      <c r="H564" s="4"/>
      <c r="I564" s="4"/>
      <c r="J564" s="4"/>
      <c r="K564" s="2"/>
      <c r="L564" s="5"/>
      <c r="M564" s="5"/>
      <c r="N564" s="6"/>
      <c r="O564" s="6"/>
      <c r="P564" s="6"/>
      <c r="Q564" s="4"/>
    </row>
    <row r="565" spans="1:17" ht="13.8">
      <c r="A565" s="2"/>
      <c r="B565" s="2"/>
      <c r="C565" s="3"/>
      <c r="D565" s="3"/>
      <c r="E565" s="4"/>
      <c r="F565" s="4"/>
      <c r="G565" s="4"/>
      <c r="H565" s="4"/>
      <c r="I565" s="4"/>
      <c r="J565" s="4"/>
      <c r="K565" s="2"/>
      <c r="L565" s="5"/>
      <c r="M565" s="5"/>
      <c r="N565" s="6"/>
      <c r="O565" s="6"/>
      <c r="P565" s="6"/>
      <c r="Q565" s="4"/>
    </row>
    <row r="566" spans="1:17" ht="13.8">
      <c r="A566" s="2"/>
      <c r="B566" s="2"/>
      <c r="C566" s="3"/>
      <c r="D566" s="3"/>
      <c r="E566" s="4"/>
      <c r="F566" s="4"/>
      <c r="G566" s="4"/>
      <c r="H566" s="4"/>
      <c r="I566" s="4"/>
      <c r="J566" s="4"/>
      <c r="K566" s="2"/>
      <c r="L566" s="5"/>
      <c r="M566" s="5"/>
      <c r="N566" s="6"/>
      <c r="O566" s="6"/>
      <c r="P566" s="6"/>
      <c r="Q566" s="4"/>
    </row>
    <row r="567" spans="1:17" ht="13.8">
      <c r="A567" s="2"/>
      <c r="B567" s="2"/>
      <c r="C567" s="3"/>
      <c r="D567" s="3"/>
      <c r="E567" s="4"/>
      <c r="F567" s="4"/>
      <c r="G567" s="4"/>
      <c r="H567" s="4"/>
      <c r="I567" s="4"/>
      <c r="J567" s="4"/>
      <c r="K567" s="2"/>
      <c r="L567" s="5"/>
      <c r="M567" s="5"/>
      <c r="N567" s="6"/>
      <c r="O567" s="6"/>
      <c r="P567" s="6"/>
      <c r="Q567" s="4"/>
    </row>
    <row r="568" spans="1:17" ht="13.8">
      <c r="A568" s="2"/>
      <c r="B568" s="2"/>
      <c r="C568" s="3"/>
      <c r="D568" s="3"/>
      <c r="E568" s="4"/>
      <c r="F568" s="4"/>
      <c r="G568" s="4"/>
      <c r="H568" s="4"/>
      <c r="I568" s="4"/>
      <c r="J568" s="4"/>
      <c r="K568" s="2"/>
      <c r="L568" s="5"/>
      <c r="M568" s="5"/>
      <c r="N568" s="6"/>
      <c r="O568" s="6"/>
      <c r="P568" s="6"/>
      <c r="Q568" s="4"/>
    </row>
    <row r="569" spans="1:17" ht="13.8">
      <c r="A569" s="2"/>
      <c r="B569" s="2"/>
      <c r="C569" s="3"/>
      <c r="D569" s="3"/>
      <c r="E569" s="4"/>
      <c r="F569" s="4"/>
      <c r="G569" s="4"/>
      <c r="H569" s="4"/>
      <c r="I569" s="4"/>
      <c r="J569" s="4"/>
      <c r="K569" s="2"/>
      <c r="L569" s="5"/>
      <c r="M569" s="5"/>
      <c r="N569" s="6"/>
      <c r="O569" s="6"/>
      <c r="P569" s="6"/>
      <c r="Q569" s="4"/>
    </row>
    <row r="570" spans="1:17" ht="13.8">
      <c r="A570" s="2"/>
      <c r="B570" s="2"/>
      <c r="C570" s="3"/>
      <c r="D570" s="3"/>
      <c r="E570" s="4"/>
      <c r="F570" s="4"/>
      <c r="G570" s="4"/>
      <c r="H570" s="4"/>
      <c r="I570" s="4"/>
      <c r="J570" s="4"/>
      <c r="K570" s="2"/>
      <c r="L570" s="5"/>
      <c r="M570" s="5"/>
      <c r="N570" s="6"/>
      <c r="O570" s="6"/>
      <c r="P570" s="6"/>
      <c r="Q570" s="4"/>
    </row>
    <row r="571" spans="1:17" ht="13.8">
      <c r="A571" s="2"/>
      <c r="B571" s="2"/>
      <c r="C571" s="3"/>
      <c r="D571" s="3"/>
      <c r="E571" s="4"/>
      <c r="F571" s="4"/>
      <c r="G571" s="4"/>
      <c r="H571" s="4"/>
      <c r="I571" s="4"/>
      <c r="J571" s="4"/>
      <c r="K571" s="2"/>
      <c r="L571" s="5"/>
      <c r="M571" s="5"/>
      <c r="N571" s="6"/>
      <c r="O571" s="6"/>
      <c r="P571" s="6"/>
      <c r="Q571" s="4"/>
    </row>
    <row r="572" spans="1:17" ht="13.8">
      <c r="A572" s="2"/>
      <c r="B572" s="2"/>
      <c r="C572" s="3"/>
      <c r="D572" s="3"/>
      <c r="E572" s="4"/>
      <c r="F572" s="4"/>
      <c r="G572" s="4"/>
      <c r="H572" s="4"/>
      <c r="I572" s="4"/>
      <c r="J572" s="4"/>
      <c r="K572" s="2"/>
      <c r="L572" s="5"/>
      <c r="M572" s="5"/>
      <c r="N572" s="6"/>
      <c r="O572" s="6"/>
      <c r="P572" s="6"/>
      <c r="Q572" s="4"/>
    </row>
    <row r="573" spans="1:17" ht="13.8">
      <c r="A573" s="2"/>
      <c r="B573" s="2"/>
      <c r="C573" s="3"/>
      <c r="D573" s="3"/>
      <c r="E573" s="4"/>
      <c r="F573" s="4"/>
      <c r="G573" s="4"/>
      <c r="H573" s="4"/>
      <c r="I573" s="4"/>
      <c r="J573" s="4"/>
      <c r="K573" s="2"/>
      <c r="L573" s="5"/>
      <c r="M573" s="5"/>
      <c r="N573" s="6"/>
      <c r="O573" s="6"/>
      <c r="P573" s="6"/>
      <c r="Q573" s="4"/>
    </row>
    <row r="574" spans="1:17" ht="13.8">
      <c r="A574" s="2"/>
      <c r="B574" s="2"/>
      <c r="C574" s="3"/>
      <c r="D574" s="3"/>
      <c r="E574" s="4"/>
      <c r="F574" s="4"/>
      <c r="G574" s="4"/>
      <c r="H574" s="4"/>
      <c r="I574" s="4"/>
      <c r="J574" s="4"/>
      <c r="K574" s="2"/>
      <c r="L574" s="5"/>
      <c r="M574" s="5"/>
      <c r="N574" s="6"/>
      <c r="O574" s="6"/>
      <c r="P574" s="6"/>
      <c r="Q574" s="4"/>
    </row>
    <row r="575" spans="1:17" ht="13.8">
      <c r="A575" s="2"/>
      <c r="B575" s="2"/>
      <c r="C575" s="3"/>
      <c r="D575" s="3"/>
      <c r="E575" s="4"/>
      <c r="F575" s="4"/>
      <c r="G575" s="4"/>
      <c r="H575" s="4"/>
      <c r="I575" s="4"/>
      <c r="J575" s="4"/>
      <c r="K575" s="2"/>
      <c r="L575" s="5"/>
      <c r="M575" s="5"/>
      <c r="N575" s="6"/>
      <c r="O575" s="6"/>
      <c r="P575" s="6"/>
      <c r="Q575" s="4"/>
    </row>
    <row r="576" spans="1:17" ht="13.8">
      <c r="A576" s="2"/>
      <c r="B576" s="2"/>
      <c r="C576" s="3"/>
      <c r="D576" s="3"/>
      <c r="E576" s="4"/>
      <c r="F576" s="4"/>
      <c r="G576" s="4"/>
      <c r="H576" s="4"/>
      <c r="I576" s="4"/>
      <c r="J576" s="4"/>
      <c r="K576" s="2"/>
      <c r="L576" s="5"/>
      <c r="M576" s="5"/>
      <c r="N576" s="6"/>
      <c r="O576" s="6"/>
      <c r="P576" s="6"/>
      <c r="Q576" s="4"/>
    </row>
    <row r="577" spans="1:17" ht="13.8">
      <c r="A577" s="2"/>
      <c r="B577" s="2"/>
      <c r="C577" s="3"/>
      <c r="D577" s="3"/>
      <c r="E577" s="4"/>
      <c r="F577" s="4"/>
      <c r="G577" s="4"/>
      <c r="H577" s="4"/>
      <c r="I577" s="4"/>
      <c r="J577" s="4"/>
      <c r="K577" s="2"/>
      <c r="L577" s="5"/>
      <c r="M577" s="5"/>
      <c r="N577" s="6"/>
      <c r="O577" s="6"/>
      <c r="P577" s="6"/>
      <c r="Q577" s="4"/>
    </row>
    <row r="578" spans="1:17" ht="13.8">
      <c r="A578" s="2"/>
      <c r="B578" s="2"/>
      <c r="C578" s="3"/>
      <c r="D578" s="3"/>
      <c r="E578" s="4"/>
      <c r="F578" s="4"/>
      <c r="G578" s="4"/>
      <c r="H578" s="4"/>
      <c r="I578" s="4"/>
      <c r="J578" s="4"/>
      <c r="K578" s="2"/>
      <c r="L578" s="5"/>
      <c r="M578" s="5"/>
      <c r="N578" s="6"/>
      <c r="O578" s="6"/>
      <c r="P578" s="6"/>
      <c r="Q578" s="4"/>
    </row>
    <row r="579" spans="1:17" ht="13.8">
      <c r="A579" s="2"/>
      <c r="B579" s="2"/>
      <c r="C579" s="3"/>
      <c r="D579" s="3"/>
      <c r="E579" s="4"/>
      <c r="F579" s="4"/>
      <c r="G579" s="4"/>
      <c r="H579" s="4"/>
      <c r="I579" s="4"/>
      <c r="J579" s="4"/>
      <c r="K579" s="2"/>
      <c r="L579" s="5"/>
      <c r="M579" s="5"/>
      <c r="N579" s="6"/>
      <c r="O579" s="6"/>
      <c r="P579" s="6"/>
      <c r="Q579" s="4"/>
    </row>
    <row r="580" spans="1:17" ht="13.8">
      <c r="A580" s="2"/>
      <c r="B580" s="2"/>
      <c r="C580" s="3"/>
      <c r="D580" s="3"/>
      <c r="E580" s="4"/>
      <c r="F580" s="4"/>
      <c r="G580" s="4"/>
      <c r="H580" s="4"/>
      <c r="I580" s="4"/>
      <c r="J580" s="4"/>
      <c r="K580" s="2"/>
      <c r="L580" s="5"/>
      <c r="M580" s="5"/>
      <c r="N580" s="6"/>
      <c r="O580" s="6"/>
      <c r="P580" s="6"/>
      <c r="Q580" s="4"/>
    </row>
    <row r="581" spans="1:17" ht="13.8">
      <c r="A581" s="2"/>
      <c r="B581" s="2"/>
      <c r="C581" s="3"/>
      <c r="D581" s="3"/>
      <c r="E581" s="4"/>
      <c r="F581" s="4"/>
      <c r="G581" s="4"/>
      <c r="H581" s="4"/>
      <c r="I581" s="4"/>
      <c r="J581" s="4"/>
      <c r="K581" s="2"/>
      <c r="L581" s="5"/>
      <c r="M581" s="5"/>
      <c r="N581" s="6"/>
      <c r="O581" s="6"/>
      <c r="P581" s="6"/>
      <c r="Q581" s="4"/>
    </row>
    <row r="582" spans="1:17" ht="13.8">
      <c r="A582" s="2"/>
      <c r="B582" s="2"/>
      <c r="C582" s="3"/>
      <c r="D582" s="3"/>
      <c r="E582" s="4"/>
      <c r="F582" s="4"/>
      <c r="G582" s="4"/>
      <c r="H582" s="4"/>
      <c r="I582" s="4"/>
      <c r="J582" s="4"/>
      <c r="K582" s="2"/>
      <c r="L582" s="5"/>
      <c r="M582" s="5"/>
      <c r="N582" s="6"/>
      <c r="O582" s="6"/>
      <c r="P582" s="6"/>
      <c r="Q582" s="4"/>
    </row>
    <row r="583" spans="1:17" ht="13.8">
      <c r="A583" s="2"/>
      <c r="B583" s="2"/>
      <c r="C583" s="3"/>
      <c r="D583" s="3"/>
      <c r="E583" s="4"/>
      <c r="F583" s="4"/>
      <c r="G583" s="4"/>
      <c r="H583" s="4"/>
      <c r="I583" s="4"/>
      <c r="J583" s="4"/>
      <c r="K583" s="2"/>
      <c r="L583" s="5"/>
      <c r="M583" s="5"/>
      <c r="N583" s="6"/>
      <c r="O583" s="6"/>
      <c r="P583" s="6"/>
      <c r="Q583" s="4"/>
    </row>
    <row r="584" spans="1:17" ht="13.8">
      <c r="A584" s="2"/>
      <c r="B584" s="2"/>
      <c r="C584" s="3"/>
      <c r="D584" s="3"/>
      <c r="E584" s="4"/>
      <c r="F584" s="4"/>
      <c r="G584" s="4"/>
      <c r="H584" s="4"/>
      <c r="I584" s="4"/>
      <c r="J584" s="4"/>
      <c r="K584" s="2"/>
      <c r="L584" s="5"/>
      <c r="M584" s="5"/>
      <c r="N584" s="6"/>
      <c r="O584" s="6"/>
      <c r="P584" s="6"/>
      <c r="Q584" s="4"/>
    </row>
    <row r="585" spans="1:17" ht="13.8">
      <c r="A585" s="2"/>
      <c r="B585" s="2"/>
      <c r="C585" s="3"/>
      <c r="D585" s="3"/>
      <c r="E585" s="4"/>
      <c r="F585" s="4"/>
      <c r="G585" s="4"/>
      <c r="H585" s="4"/>
      <c r="I585" s="4"/>
      <c r="J585" s="4"/>
      <c r="K585" s="2"/>
      <c r="L585" s="5"/>
      <c r="M585" s="5"/>
      <c r="N585" s="6"/>
      <c r="O585" s="6"/>
      <c r="P585" s="6"/>
      <c r="Q585" s="4"/>
    </row>
    <row r="586" spans="1:17" ht="13.8">
      <c r="A586" s="2"/>
      <c r="B586" s="2"/>
      <c r="C586" s="3"/>
      <c r="D586" s="3"/>
      <c r="E586" s="4"/>
      <c r="F586" s="4"/>
      <c r="G586" s="4"/>
      <c r="H586" s="4"/>
      <c r="I586" s="4"/>
      <c r="J586" s="4"/>
      <c r="K586" s="2"/>
      <c r="L586" s="5"/>
      <c r="M586" s="5"/>
      <c r="N586" s="6"/>
      <c r="O586" s="6"/>
      <c r="P586" s="6"/>
      <c r="Q586" s="4"/>
    </row>
    <row r="587" spans="1:17" ht="13.8">
      <c r="A587" s="2"/>
      <c r="B587" s="2"/>
      <c r="C587" s="3"/>
      <c r="D587" s="3"/>
      <c r="E587" s="4"/>
      <c r="F587" s="4"/>
      <c r="G587" s="4"/>
      <c r="H587" s="4"/>
      <c r="I587" s="4"/>
      <c r="J587" s="4"/>
      <c r="K587" s="2"/>
      <c r="L587" s="5"/>
      <c r="M587" s="5"/>
      <c r="N587" s="6"/>
      <c r="O587" s="6"/>
      <c r="P587" s="6"/>
      <c r="Q587" s="4"/>
    </row>
    <row r="588" spans="1:17" ht="13.8">
      <c r="A588" s="2"/>
      <c r="B588" s="2"/>
      <c r="C588" s="3"/>
      <c r="D588" s="3"/>
      <c r="E588" s="4"/>
      <c r="F588" s="4"/>
      <c r="G588" s="4"/>
      <c r="H588" s="4"/>
      <c r="I588" s="4"/>
      <c r="J588" s="4"/>
      <c r="K588" s="2"/>
      <c r="L588" s="5"/>
      <c r="M588" s="5"/>
      <c r="N588" s="6"/>
      <c r="O588" s="6"/>
      <c r="P588" s="6"/>
      <c r="Q588" s="4"/>
    </row>
    <row r="589" spans="1:17" ht="13.8">
      <c r="A589" s="2"/>
      <c r="B589" s="2"/>
      <c r="C589" s="3"/>
      <c r="D589" s="3"/>
      <c r="E589" s="4"/>
      <c r="F589" s="4"/>
      <c r="G589" s="4"/>
      <c r="H589" s="4"/>
      <c r="I589" s="4"/>
      <c r="J589" s="4"/>
      <c r="K589" s="2"/>
      <c r="L589" s="5"/>
      <c r="M589" s="5"/>
      <c r="N589" s="6"/>
      <c r="O589" s="6"/>
      <c r="P589" s="6"/>
      <c r="Q589" s="4"/>
    </row>
    <row r="590" spans="1:17" ht="13.8">
      <c r="A590" s="2"/>
      <c r="B590" s="2"/>
      <c r="C590" s="3"/>
      <c r="D590" s="3"/>
      <c r="E590" s="4"/>
      <c r="F590" s="4"/>
      <c r="G590" s="4"/>
      <c r="H590" s="4"/>
      <c r="I590" s="4"/>
      <c r="J590" s="4"/>
      <c r="K590" s="2"/>
      <c r="L590" s="5"/>
      <c r="M590" s="5"/>
      <c r="N590" s="6"/>
      <c r="O590" s="6"/>
      <c r="P590" s="6"/>
      <c r="Q590" s="4"/>
    </row>
    <row r="591" spans="1:17" ht="13.8">
      <c r="A591" s="2"/>
      <c r="B591" s="2"/>
      <c r="C591" s="3"/>
      <c r="D591" s="3"/>
      <c r="E591" s="4"/>
      <c r="F591" s="4"/>
      <c r="G591" s="4"/>
      <c r="H591" s="4"/>
      <c r="I591" s="4"/>
      <c r="J591" s="4"/>
      <c r="K591" s="2"/>
      <c r="L591" s="5"/>
      <c r="M591" s="5"/>
      <c r="N591" s="6"/>
      <c r="O591" s="6"/>
      <c r="P591" s="6"/>
      <c r="Q591" s="4"/>
    </row>
    <row r="592" spans="1:17" ht="13.8">
      <c r="A592" s="2"/>
      <c r="B592" s="2"/>
      <c r="C592" s="3"/>
      <c r="D592" s="3"/>
      <c r="E592" s="4"/>
      <c r="F592" s="4"/>
      <c r="G592" s="4"/>
      <c r="H592" s="4"/>
      <c r="I592" s="4"/>
      <c r="J592" s="4"/>
      <c r="K592" s="2"/>
      <c r="L592" s="5"/>
      <c r="M592" s="5"/>
      <c r="N592" s="6"/>
      <c r="O592" s="6"/>
      <c r="P592" s="6"/>
      <c r="Q592" s="4"/>
    </row>
    <row r="593" spans="1:17" ht="13.8">
      <c r="A593" s="2"/>
      <c r="B593" s="2"/>
      <c r="C593" s="3"/>
      <c r="D593" s="3"/>
      <c r="E593" s="4"/>
      <c r="F593" s="4"/>
      <c r="G593" s="4"/>
      <c r="H593" s="4"/>
      <c r="I593" s="4"/>
      <c r="J593" s="4"/>
      <c r="K593" s="2"/>
      <c r="L593" s="5"/>
      <c r="M593" s="5"/>
      <c r="N593" s="6"/>
      <c r="O593" s="6"/>
      <c r="P593" s="6"/>
      <c r="Q593" s="4"/>
    </row>
    <row r="594" spans="1:17" ht="13.8">
      <c r="A594" s="2"/>
      <c r="B594" s="2"/>
      <c r="C594" s="3"/>
      <c r="D594" s="3"/>
      <c r="E594" s="4"/>
      <c r="F594" s="4"/>
      <c r="G594" s="4"/>
      <c r="H594" s="4"/>
      <c r="I594" s="4"/>
      <c r="J594" s="4"/>
      <c r="K594" s="2"/>
      <c r="L594" s="5"/>
      <c r="M594" s="5"/>
      <c r="N594" s="6"/>
      <c r="O594" s="6"/>
      <c r="P594" s="6"/>
      <c r="Q594" s="4"/>
    </row>
    <row r="595" spans="1:17" ht="13.8">
      <c r="A595" s="2"/>
      <c r="B595" s="2"/>
      <c r="C595" s="3"/>
      <c r="D595" s="3"/>
      <c r="E595" s="4"/>
      <c r="F595" s="4"/>
      <c r="G595" s="4"/>
      <c r="H595" s="4"/>
      <c r="I595" s="4"/>
      <c r="J595" s="4"/>
      <c r="K595" s="2"/>
      <c r="L595" s="5"/>
      <c r="M595" s="5"/>
      <c r="N595" s="6"/>
      <c r="O595" s="6"/>
      <c r="P595" s="6"/>
      <c r="Q595" s="4"/>
    </row>
    <row r="596" spans="1:17" ht="13.8">
      <c r="A596" s="2"/>
      <c r="B596" s="2"/>
      <c r="C596" s="3"/>
      <c r="D596" s="3"/>
      <c r="E596" s="4"/>
      <c r="F596" s="4"/>
      <c r="G596" s="4"/>
      <c r="H596" s="4"/>
      <c r="I596" s="4"/>
      <c r="J596" s="4"/>
      <c r="K596" s="2"/>
      <c r="L596" s="5"/>
      <c r="M596" s="5"/>
      <c r="N596" s="6"/>
      <c r="O596" s="6"/>
      <c r="P596" s="6"/>
      <c r="Q596" s="4"/>
    </row>
    <row r="597" spans="1:17" ht="13.8">
      <c r="A597" s="2"/>
      <c r="B597" s="2"/>
      <c r="C597" s="3"/>
      <c r="D597" s="3"/>
      <c r="E597" s="4"/>
      <c r="F597" s="4"/>
      <c r="G597" s="4"/>
      <c r="H597" s="4"/>
      <c r="I597" s="4"/>
      <c r="J597" s="4"/>
      <c r="K597" s="2"/>
      <c r="L597" s="5"/>
      <c r="M597" s="5"/>
      <c r="N597" s="6"/>
      <c r="O597" s="6"/>
      <c r="P597" s="6"/>
      <c r="Q597" s="4"/>
    </row>
    <row r="598" spans="1:17" ht="13.8">
      <c r="A598" s="2"/>
      <c r="B598" s="2"/>
      <c r="C598" s="3"/>
      <c r="D598" s="3"/>
      <c r="E598" s="4"/>
      <c r="F598" s="4"/>
      <c r="G598" s="4"/>
      <c r="H598" s="4"/>
      <c r="I598" s="4"/>
      <c r="J598" s="4"/>
      <c r="K598" s="2"/>
      <c r="L598" s="5"/>
      <c r="M598" s="5"/>
      <c r="N598" s="6"/>
      <c r="O598" s="6"/>
      <c r="P598" s="6"/>
      <c r="Q598" s="4"/>
    </row>
    <row r="599" spans="1:17" ht="13.8">
      <c r="A599" s="2"/>
      <c r="B599" s="2"/>
      <c r="C599" s="3"/>
      <c r="D599" s="3"/>
      <c r="E599" s="4"/>
      <c r="F599" s="4"/>
      <c r="G599" s="4"/>
      <c r="H599" s="4"/>
      <c r="I599" s="4"/>
      <c r="J599" s="4"/>
      <c r="K599" s="2"/>
      <c r="L599" s="5"/>
      <c r="M599" s="5"/>
      <c r="N599" s="6"/>
      <c r="O599" s="6"/>
      <c r="P599" s="6"/>
      <c r="Q599" s="4"/>
    </row>
    <row r="600" spans="1:17" ht="13.8">
      <c r="A600" s="2"/>
      <c r="B600" s="2"/>
      <c r="C600" s="3"/>
      <c r="D600" s="3"/>
      <c r="E600" s="4"/>
      <c r="F600" s="4"/>
      <c r="G600" s="4"/>
      <c r="H600" s="4"/>
      <c r="I600" s="4"/>
      <c r="J600" s="4"/>
      <c r="K600" s="2"/>
      <c r="L600" s="5"/>
      <c r="M600" s="5"/>
      <c r="N600" s="6"/>
      <c r="O600" s="6"/>
      <c r="P600" s="6"/>
      <c r="Q600" s="4"/>
    </row>
    <row r="601" spans="1:17" ht="13.8">
      <c r="A601" s="2"/>
      <c r="B601" s="2"/>
      <c r="C601" s="3"/>
      <c r="D601" s="3"/>
      <c r="E601" s="4"/>
      <c r="F601" s="4"/>
      <c r="G601" s="4"/>
      <c r="H601" s="4"/>
      <c r="I601" s="4"/>
      <c r="J601" s="4"/>
      <c r="K601" s="2"/>
      <c r="L601" s="5"/>
      <c r="M601" s="5"/>
      <c r="N601" s="6"/>
      <c r="O601" s="6"/>
      <c r="P601" s="6"/>
      <c r="Q601" s="4"/>
    </row>
    <row r="602" spans="1:17" ht="13.8">
      <c r="A602" s="2"/>
      <c r="B602" s="2"/>
      <c r="C602" s="3"/>
      <c r="D602" s="3"/>
      <c r="E602" s="4"/>
      <c r="F602" s="4"/>
      <c r="G602" s="4"/>
      <c r="H602" s="4"/>
      <c r="I602" s="4"/>
      <c r="J602" s="4"/>
      <c r="K602" s="2"/>
      <c r="L602" s="5"/>
      <c r="M602" s="5"/>
      <c r="N602" s="6"/>
      <c r="O602" s="6"/>
      <c r="P602" s="6"/>
      <c r="Q602" s="4"/>
    </row>
    <row r="603" spans="1:17" ht="13.8">
      <c r="A603" s="2"/>
      <c r="B603" s="2"/>
      <c r="C603" s="3"/>
      <c r="D603" s="3"/>
      <c r="E603" s="4"/>
      <c r="F603" s="4"/>
      <c r="G603" s="4"/>
      <c r="H603" s="4"/>
      <c r="I603" s="4"/>
      <c r="J603" s="4"/>
      <c r="K603" s="2"/>
      <c r="L603" s="5"/>
      <c r="M603" s="5"/>
      <c r="N603" s="6"/>
      <c r="O603" s="6"/>
      <c r="P603" s="6"/>
      <c r="Q603" s="4"/>
    </row>
    <row r="604" spans="1:17" ht="13.8">
      <c r="A604" s="2"/>
      <c r="B604" s="2"/>
      <c r="C604" s="3"/>
      <c r="D604" s="3"/>
      <c r="E604" s="4"/>
      <c r="F604" s="4"/>
      <c r="G604" s="4"/>
      <c r="H604" s="4"/>
      <c r="I604" s="4"/>
      <c r="J604" s="4"/>
      <c r="K604" s="2"/>
      <c r="L604" s="5"/>
      <c r="M604" s="5"/>
      <c r="N604" s="6"/>
      <c r="O604" s="6"/>
      <c r="P604" s="6"/>
      <c r="Q604" s="4"/>
    </row>
    <row r="605" spans="1:17" ht="13.8">
      <c r="A605" s="2"/>
      <c r="B605" s="2"/>
      <c r="C605" s="3"/>
      <c r="D605" s="3"/>
      <c r="E605" s="4"/>
      <c r="F605" s="4"/>
      <c r="G605" s="4"/>
      <c r="H605" s="4"/>
      <c r="I605" s="4"/>
      <c r="J605" s="4"/>
      <c r="K605" s="2"/>
      <c r="L605" s="5"/>
      <c r="M605" s="5"/>
      <c r="N605" s="6"/>
      <c r="O605" s="6"/>
      <c r="P605" s="6"/>
      <c r="Q605" s="4"/>
    </row>
    <row r="606" spans="1:17" ht="13.8">
      <c r="A606" s="2"/>
      <c r="B606" s="2"/>
      <c r="C606" s="3"/>
      <c r="D606" s="3"/>
      <c r="E606" s="4"/>
      <c r="F606" s="4"/>
      <c r="G606" s="4"/>
      <c r="H606" s="4"/>
      <c r="I606" s="4"/>
      <c r="J606" s="4"/>
      <c r="K606" s="2"/>
      <c r="L606" s="5"/>
      <c r="M606" s="5"/>
      <c r="N606" s="6"/>
      <c r="O606" s="6"/>
      <c r="P606" s="6"/>
      <c r="Q606" s="4"/>
    </row>
    <row r="607" spans="1:17" ht="13.8">
      <c r="A607" s="2"/>
      <c r="B607" s="2"/>
      <c r="C607" s="3"/>
      <c r="D607" s="3"/>
      <c r="E607" s="4"/>
      <c r="F607" s="4"/>
      <c r="G607" s="4"/>
      <c r="H607" s="4"/>
      <c r="I607" s="4"/>
      <c r="J607" s="4"/>
      <c r="K607" s="2"/>
      <c r="L607" s="5"/>
      <c r="M607" s="5"/>
      <c r="N607" s="6"/>
      <c r="O607" s="6"/>
      <c r="P607" s="6"/>
      <c r="Q607" s="4"/>
    </row>
    <row r="608" spans="1:17" ht="13.8">
      <c r="A608" s="2"/>
      <c r="B608" s="2"/>
      <c r="C608" s="3"/>
      <c r="D608" s="3"/>
      <c r="E608" s="4"/>
      <c r="F608" s="4"/>
      <c r="G608" s="4"/>
      <c r="H608" s="4"/>
      <c r="I608" s="4"/>
      <c r="J608" s="4"/>
      <c r="K608" s="2"/>
      <c r="L608" s="5"/>
      <c r="M608" s="5"/>
      <c r="N608" s="6"/>
      <c r="O608" s="6"/>
      <c r="P608" s="6"/>
      <c r="Q608" s="4"/>
    </row>
    <row r="609" spans="1:17" ht="13.8">
      <c r="A609" s="2"/>
      <c r="B609" s="2"/>
      <c r="C609" s="3"/>
      <c r="D609" s="3"/>
      <c r="E609" s="4"/>
      <c r="F609" s="4"/>
      <c r="G609" s="4"/>
      <c r="H609" s="4"/>
      <c r="I609" s="4"/>
      <c r="J609" s="4"/>
      <c r="K609" s="2"/>
      <c r="L609" s="5"/>
      <c r="M609" s="5"/>
      <c r="N609" s="6"/>
      <c r="O609" s="6"/>
      <c r="P609" s="6"/>
      <c r="Q609" s="4"/>
    </row>
    <row r="610" spans="1:17" ht="13.8">
      <c r="A610" s="2"/>
      <c r="B610" s="2"/>
      <c r="C610" s="3"/>
      <c r="D610" s="3"/>
      <c r="E610" s="4"/>
      <c r="F610" s="4"/>
      <c r="G610" s="4"/>
      <c r="H610" s="4"/>
      <c r="I610" s="4"/>
      <c r="J610" s="4"/>
      <c r="K610" s="2"/>
      <c r="L610" s="5"/>
      <c r="M610" s="5"/>
      <c r="N610" s="6"/>
      <c r="O610" s="6"/>
      <c r="P610" s="6"/>
      <c r="Q610" s="4"/>
    </row>
    <row r="611" spans="1:17" ht="13.8">
      <c r="A611" s="2"/>
      <c r="B611" s="2"/>
      <c r="C611" s="3"/>
      <c r="D611" s="3"/>
      <c r="E611" s="4"/>
      <c r="F611" s="4"/>
      <c r="G611" s="4"/>
      <c r="H611" s="4"/>
      <c r="I611" s="4"/>
      <c r="J611" s="4"/>
      <c r="K611" s="2"/>
      <c r="L611" s="5"/>
      <c r="M611" s="5"/>
      <c r="N611" s="6"/>
      <c r="O611" s="6"/>
      <c r="P611" s="6"/>
      <c r="Q611" s="4"/>
    </row>
    <row r="612" spans="1:17" ht="13.8">
      <c r="A612" s="2"/>
      <c r="B612" s="2"/>
      <c r="C612" s="3"/>
      <c r="D612" s="3"/>
      <c r="E612" s="4"/>
      <c r="F612" s="4"/>
      <c r="G612" s="4"/>
      <c r="H612" s="4"/>
      <c r="I612" s="4"/>
      <c r="J612" s="4"/>
      <c r="K612" s="2"/>
      <c r="L612" s="5"/>
      <c r="M612" s="5"/>
      <c r="N612" s="6"/>
      <c r="O612" s="6"/>
      <c r="P612" s="6"/>
      <c r="Q612" s="4"/>
    </row>
    <row r="613" spans="1:17" ht="13.8">
      <c r="A613" s="2"/>
      <c r="B613" s="2"/>
      <c r="C613" s="3"/>
      <c r="D613" s="3"/>
      <c r="E613" s="4"/>
      <c r="F613" s="4"/>
      <c r="G613" s="4"/>
      <c r="H613" s="4"/>
      <c r="I613" s="4"/>
      <c r="J613" s="4"/>
      <c r="K613" s="2"/>
      <c r="L613" s="5"/>
      <c r="M613" s="5"/>
      <c r="N613" s="6"/>
      <c r="O613" s="6"/>
      <c r="P613" s="6"/>
      <c r="Q613" s="4"/>
    </row>
    <row r="614" spans="1:17" ht="13.8">
      <c r="A614" s="2"/>
      <c r="B614" s="2"/>
      <c r="C614" s="3"/>
      <c r="D614" s="3"/>
      <c r="E614" s="4"/>
      <c r="F614" s="4"/>
      <c r="G614" s="4"/>
      <c r="H614" s="4"/>
      <c r="I614" s="4"/>
      <c r="J614" s="4"/>
      <c r="K614" s="2"/>
      <c r="L614" s="5"/>
      <c r="M614" s="5"/>
      <c r="N614" s="6"/>
      <c r="O614" s="6"/>
      <c r="P614" s="6"/>
      <c r="Q614" s="4"/>
    </row>
    <row r="615" spans="1:17" ht="13.8">
      <c r="A615" s="2"/>
      <c r="B615" s="2"/>
      <c r="C615" s="3"/>
      <c r="D615" s="3"/>
      <c r="E615" s="4"/>
      <c r="F615" s="4"/>
      <c r="G615" s="4"/>
      <c r="H615" s="4"/>
      <c r="I615" s="4"/>
      <c r="J615" s="4"/>
      <c r="K615" s="2"/>
      <c r="L615" s="5"/>
      <c r="M615" s="5"/>
      <c r="N615" s="6"/>
      <c r="O615" s="6"/>
      <c r="P615" s="6"/>
      <c r="Q615" s="4"/>
    </row>
    <row r="616" spans="1:17" ht="13.8">
      <c r="A616" s="2"/>
      <c r="B616" s="2"/>
      <c r="C616" s="3"/>
      <c r="D616" s="3"/>
      <c r="E616" s="4"/>
      <c r="F616" s="4"/>
      <c r="G616" s="4"/>
      <c r="H616" s="4"/>
      <c r="I616" s="4"/>
      <c r="J616" s="4"/>
      <c r="K616" s="2"/>
      <c r="L616" s="5"/>
      <c r="M616" s="5"/>
      <c r="N616" s="6"/>
      <c r="O616" s="6"/>
      <c r="P616" s="6"/>
      <c r="Q616" s="4"/>
    </row>
    <row r="617" spans="1:17" ht="13.8">
      <c r="A617" s="2"/>
      <c r="B617" s="2"/>
      <c r="C617" s="3"/>
      <c r="D617" s="3"/>
      <c r="E617" s="4"/>
      <c r="F617" s="4"/>
      <c r="G617" s="4"/>
      <c r="H617" s="4"/>
      <c r="I617" s="4"/>
      <c r="J617" s="4"/>
      <c r="K617" s="2"/>
      <c r="L617" s="5"/>
      <c r="M617" s="5"/>
      <c r="N617" s="6"/>
      <c r="O617" s="6"/>
      <c r="P617" s="6"/>
      <c r="Q617" s="4"/>
    </row>
    <row r="618" spans="1:17" ht="13.8">
      <c r="A618" s="2"/>
      <c r="B618" s="2"/>
      <c r="C618" s="3"/>
      <c r="D618" s="3"/>
      <c r="E618" s="4"/>
      <c r="F618" s="4"/>
      <c r="G618" s="4"/>
      <c r="H618" s="4"/>
      <c r="I618" s="4"/>
      <c r="J618" s="4"/>
      <c r="K618" s="2"/>
      <c r="L618" s="5"/>
      <c r="M618" s="5"/>
      <c r="N618" s="6"/>
      <c r="O618" s="6"/>
      <c r="P618" s="6"/>
      <c r="Q618" s="4"/>
    </row>
    <row r="619" spans="1:17" ht="13.8">
      <c r="A619" s="2"/>
      <c r="B619" s="2"/>
      <c r="C619" s="3"/>
      <c r="D619" s="3"/>
      <c r="E619" s="4"/>
      <c r="F619" s="4"/>
      <c r="G619" s="4"/>
      <c r="H619" s="4"/>
      <c r="I619" s="4"/>
      <c r="J619" s="4"/>
      <c r="K619" s="2"/>
      <c r="L619" s="5"/>
      <c r="M619" s="5"/>
      <c r="N619" s="6"/>
      <c r="O619" s="6"/>
      <c r="P619" s="6"/>
      <c r="Q619" s="4"/>
    </row>
    <row r="620" spans="1:17" ht="13.8">
      <c r="A620" s="2"/>
      <c r="B620" s="2"/>
      <c r="C620" s="3"/>
      <c r="D620" s="3"/>
      <c r="E620" s="4"/>
      <c r="F620" s="4"/>
      <c r="G620" s="4"/>
      <c r="H620" s="4"/>
      <c r="I620" s="4"/>
      <c r="J620" s="4"/>
      <c r="K620" s="2"/>
      <c r="L620" s="5"/>
      <c r="M620" s="5"/>
      <c r="N620" s="6"/>
      <c r="O620" s="6"/>
      <c r="P620" s="6"/>
      <c r="Q620" s="4"/>
    </row>
    <row r="621" spans="1:17" ht="13.8">
      <c r="A621" s="2"/>
      <c r="B621" s="2"/>
      <c r="C621" s="3"/>
      <c r="D621" s="3"/>
      <c r="E621" s="4"/>
      <c r="F621" s="4"/>
      <c r="G621" s="4"/>
      <c r="H621" s="4"/>
      <c r="I621" s="4"/>
      <c r="J621" s="4"/>
      <c r="K621" s="2"/>
      <c r="L621" s="5"/>
      <c r="M621" s="5"/>
      <c r="N621" s="6"/>
      <c r="O621" s="6"/>
      <c r="P621" s="6"/>
      <c r="Q621" s="4"/>
    </row>
    <row r="622" spans="1:17" ht="13.8">
      <c r="A622" s="2"/>
      <c r="B622" s="2"/>
      <c r="C622" s="3"/>
      <c r="D622" s="3"/>
      <c r="E622" s="4"/>
      <c r="F622" s="4"/>
      <c r="G622" s="4"/>
      <c r="H622" s="4"/>
      <c r="I622" s="4"/>
      <c r="J622" s="4"/>
      <c r="K622" s="2"/>
      <c r="L622" s="5"/>
      <c r="M622" s="5"/>
      <c r="N622" s="6"/>
      <c r="O622" s="6"/>
      <c r="P622" s="6"/>
      <c r="Q622" s="4"/>
    </row>
    <row r="623" spans="1:17" ht="13.8">
      <c r="A623" s="2"/>
      <c r="B623" s="2"/>
      <c r="C623" s="3"/>
      <c r="D623" s="3"/>
      <c r="E623" s="4"/>
      <c r="F623" s="4"/>
      <c r="G623" s="4"/>
      <c r="H623" s="4"/>
      <c r="I623" s="4"/>
      <c r="J623" s="4"/>
      <c r="K623" s="2"/>
      <c r="L623" s="5"/>
      <c r="M623" s="5"/>
      <c r="N623" s="6"/>
      <c r="O623" s="6"/>
      <c r="P623" s="6"/>
      <c r="Q623" s="4"/>
    </row>
    <row r="624" spans="1:17" ht="13.8">
      <c r="A624" s="2"/>
      <c r="B624" s="2"/>
      <c r="C624" s="3"/>
      <c r="D624" s="3"/>
      <c r="E624" s="4"/>
      <c r="F624" s="4"/>
      <c r="G624" s="4"/>
      <c r="H624" s="4"/>
      <c r="I624" s="4"/>
      <c r="J624" s="4"/>
      <c r="K624" s="2"/>
      <c r="L624" s="5"/>
      <c r="M624" s="5"/>
      <c r="N624" s="6"/>
      <c r="O624" s="6"/>
      <c r="P624" s="6"/>
      <c r="Q624" s="4"/>
    </row>
    <row r="625" spans="1:17" ht="13.8">
      <c r="A625" s="2"/>
      <c r="B625" s="2"/>
      <c r="C625" s="3"/>
      <c r="D625" s="3"/>
      <c r="E625" s="4"/>
      <c r="F625" s="4"/>
      <c r="G625" s="4"/>
      <c r="H625" s="4"/>
      <c r="I625" s="4"/>
      <c r="J625" s="4"/>
      <c r="K625" s="2"/>
      <c r="L625" s="5"/>
      <c r="M625" s="5"/>
      <c r="N625" s="6"/>
      <c r="O625" s="6"/>
      <c r="P625" s="6"/>
      <c r="Q625" s="4"/>
    </row>
    <row r="626" spans="1:17" ht="13.8">
      <c r="A626" s="2"/>
      <c r="B626" s="2"/>
      <c r="C626" s="3"/>
      <c r="D626" s="3"/>
      <c r="E626" s="4"/>
      <c r="F626" s="4"/>
      <c r="G626" s="4"/>
      <c r="H626" s="4"/>
      <c r="I626" s="4"/>
      <c r="J626" s="4"/>
      <c r="K626" s="2"/>
      <c r="L626" s="5"/>
      <c r="M626" s="5"/>
      <c r="N626" s="6"/>
      <c r="O626" s="6"/>
      <c r="P626" s="6"/>
      <c r="Q626" s="4"/>
    </row>
    <row r="627" spans="1:17" ht="13.8">
      <c r="A627" s="2"/>
      <c r="B627" s="2"/>
      <c r="C627" s="3"/>
      <c r="D627" s="3"/>
      <c r="E627" s="4"/>
      <c r="F627" s="4"/>
      <c r="G627" s="4"/>
      <c r="H627" s="4"/>
      <c r="I627" s="4"/>
      <c r="J627" s="4"/>
      <c r="K627" s="2"/>
      <c r="L627" s="5"/>
      <c r="M627" s="5"/>
      <c r="N627" s="6"/>
      <c r="O627" s="6"/>
      <c r="P627" s="6"/>
      <c r="Q627" s="4"/>
    </row>
    <row r="628" spans="1:17" ht="13.8">
      <c r="A628" s="2"/>
      <c r="B628" s="2"/>
      <c r="C628" s="3"/>
      <c r="D628" s="3"/>
      <c r="E628" s="4"/>
      <c r="F628" s="4"/>
      <c r="G628" s="4"/>
      <c r="H628" s="4"/>
      <c r="I628" s="4"/>
      <c r="J628" s="4"/>
      <c r="K628" s="2"/>
      <c r="L628" s="5"/>
      <c r="M628" s="5"/>
      <c r="N628" s="6"/>
      <c r="O628" s="6"/>
      <c r="P628" s="6"/>
      <c r="Q628" s="4"/>
    </row>
    <row r="629" spans="1:17" ht="13.8">
      <c r="A629" s="2"/>
      <c r="B629" s="2"/>
      <c r="C629" s="3"/>
      <c r="D629" s="3"/>
      <c r="E629" s="4"/>
      <c r="F629" s="4"/>
      <c r="G629" s="4"/>
      <c r="H629" s="4"/>
      <c r="I629" s="4"/>
      <c r="J629" s="4"/>
      <c r="K629" s="2"/>
      <c r="L629" s="5"/>
      <c r="M629" s="5"/>
      <c r="N629" s="6"/>
      <c r="O629" s="6"/>
      <c r="P629" s="6"/>
      <c r="Q629" s="4"/>
    </row>
    <row r="630" spans="1:17" ht="13.8">
      <c r="A630" s="2"/>
      <c r="B630" s="2"/>
      <c r="C630" s="3"/>
      <c r="D630" s="3"/>
      <c r="E630" s="4"/>
      <c r="F630" s="4"/>
      <c r="G630" s="4"/>
      <c r="H630" s="4"/>
      <c r="I630" s="4"/>
      <c r="J630" s="4"/>
      <c r="K630" s="2"/>
      <c r="L630" s="5"/>
      <c r="M630" s="5"/>
      <c r="N630" s="6"/>
      <c r="O630" s="6"/>
      <c r="P630" s="6"/>
      <c r="Q630" s="4"/>
    </row>
    <row r="631" spans="1:17" ht="13.8">
      <c r="A631" s="2"/>
      <c r="B631" s="2"/>
      <c r="C631" s="3"/>
      <c r="D631" s="3"/>
      <c r="E631" s="4"/>
      <c r="F631" s="4"/>
      <c r="G631" s="4"/>
      <c r="H631" s="4"/>
      <c r="I631" s="4"/>
      <c r="J631" s="4"/>
      <c r="K631" s="2"/>
      <c r="L631" s="5"/>
      <c r="M631" s="5"/>
      <c r="N631" s="6"/>
      <c r="O631" s="6"/>
      <c r="P631" s="6"/>
      <c r="Q631" s="4"/>
    </row>
    <row r="632" spans="1:17" ht="13.8">
      <c r="A632" s="2"/>
      <c r="B632" s="2"/>
      <c r="C632" s="3"/>
      <c r="D632" s="3"/>
      <c r="E632" s="4"/>
      <c r="F632" s="4"/>
      <c r="G632" s="4"/>
      <c r="H632" s="4"/>
      <c r="I632" s="4"/>
      <c r="J632" s="4"/>
      <c r="K632" s="2"/>
      <c r="L632" s="5"/>
      <c r="M632" s="5"/>
      <c r="N632" s="6"/>
      <c r="O632" s="6"/>
      <c r="P632" s="6"/>
      <c r="Q632" s="4"/>
    </row>
    <row r="633" spans="1:17" ht="13.8">
      <c r="A633" s="2"/>
      <c r="B633" s="2"/>
      <c r="C633" s="3"/>
      <c r="D633" s="3"/>
      <c r="E633" s="4"/>
      <c r="F633" s="4"/>
      <c r="G633" s="4"/>
      <c r="H633" s="4"/>
      <c r="I633" s="4"/>
      <c r="J633" s="4"/>
      <c r="K633" s="2"/>
      <c r="L633" s="5"/>
      <c r="M633" s="5"/>
      <c r="N633" s="6"/>
      <c r="O633" s="6"/>
      <c r="P633" s="6"/>
      <c r="Q633" s="4"/>
    </row>
    <row r="634" spans="1:17" ht="13.8">
      <c r="A634" s="2"/>
      <c r="B634" s="2"/>
      <c r="C634" s="3"/>
      <c r="D634" s="3"/>
      <c r="E634" s="4"/>
      <c r="F634" s="4"/>
      <c r="G634" s="4"/>
      <c r="H634" s="4"/>
      <c r="I634" s="4"/>
      <c r="J634" s="4"/>
      <c r="K634" s="2"/>
      <c r="L634" s="5"/>
      <c r="M634" s="5"/>
      <c r="N634" s="6"/>
      <c r="O634" s="6"/>
      <c r="P634" s="6"/>
      <c r="Q634" s="4"/>
    </row>
    <row r="635" spans="1:17" ht="13.8">
      <c r="A635" s="2"/>
      <c r="B635" s="2"/>
      <c r="C635" s="3"/>
      <c r="D635" s="3"/>
      <c r="E635" s="4"/>
      <c r="F635" s="4"/>
      <c r="G635" s="4"/>
      <c r="H635" s="4"/>
      <c r="I635" s="4"/>
      <c r="J635" s="4"/>
      <c r="K635" s="2"/>
      <c r="L635" s="5"/>
      <c r="M635" s="5"/>
      <c r="N635" s="6"/>
      <c r="O635" s="6"/>
      <c r="P635" s="6"/>
      <c r="Q635" s="4"/>
    </row>
    <row r="636" spans="1:17" ht="13.8">
      <c r="A636" s="2"/>
      <c r="B636" s="2"/>
      <c r="C636" s="3"/>
      <c r="D636" s="3"/>
      <c r="E636" s="4"/>
      <c r="F636" s="4"/>
      <c r="G636" s="4"/>
      <c r="H636" s="4"/>
      <c r="I636" s="4"/>
      <c r="J636" s="4"/>
      <c r="K636" s="2"/>
      <c r="L636" s="5"/>
      <c r="M636" s="5"/>
      <c r="N636" s="6"/>
      <c r="O636" s="6"/>
      <c r="P636" s="6"/>
      <c r="Q636" s="4"/>
    </row>
    <row r="637" spans="1:17" ht="13.8">
      <c r="A637" s="2"/>
      <c r="B637" s="2"/>
      <c r="C637" s="3"/>
      <c r="D637" s="3"/>
      <c r="E637" s="4"/>
      <c r="F637" s="4"/>
      <c r="G637" s="4"/>
      <c r="H637" s="4"/>
      <c r="I637" s="4"/>
      <c r="J637" s="4"/>
      <c r="K637" s="2"/>
      <c r="L637" s="5"/>
      <c r="M637" s="5"/>
      <c r="N637" s="6"/>
      <c r="O637" s="6"/>
      <c r="P637" s="6"/>
      <c r="Q637" s="4"/>
    </row>
    <row r="638" spans="1:17" ht="13.8">
      <c r="A638" s="2"/>
      <c r="B638" s="2"/>
      <c r="C638" s="3"/>
      <c r="D638" s="3"/>
      <c r="E638" s="4"/>
      <c r="F638" s="4"/>
      <c r="G638" s="4"/>
      <c r="H638" s="4"/>
      <c r="I638" s="4"/>
      <c r="J638" s="4"/>
      <c r="K638" s="2"/>
      <c r="L638" s="5"/>
      <c r="M638" s="5"/>
      <c r="N638" s="6"/>
      <c r="O638" s="6"/>
      <c r="P638" s="6"/>
      <c r="Q638" s="4"/>
    </row>
    <row r="639" spans="1:17" ht="13.8">
      <c r="A639" s="2"/>
      <c r="B639" s="2"/>
      <c r="C639" s="3"/>
      <c r="D639" s="3"/>
      <c r="E639" s="4"/>
      <c r="F639" s="4"/>
      <c r="G639" s="4"/>
      <c r="H639" s="4"/>
      <c r="I639" s="4"/>
      <c r="J639" s="4"/>
      <c r="K639" s="2"/>
      <c r="L639" s="5"/>
      <c r="M639" s="5"/>
      <c r="N639" s="6"/>
      <c r="O639" s="6"/>
      <c r="P639" s="6"/>
      <c r="Q639" s="4"/>
    </row>
    <row r="640" spans="1:17" ht="13.8">
      <c r="A640" s="2"/>
      <c r="B640" s="2"/>
      <c r="C640" s="3"/>
      <c r="D640" s="3"/>
      <c r="E640" s="4"/>
      <c r="F640" s="4"/>
      <c r="G640" s="4"/>
      <c r="H640" s="4"/>
      <c r="I640" s="4"/>
      <c r="J640" s="4"/>
      <c r="K640" s="2"/>
      <c r="L640" s="5"/>
      <c r="M640" s="5"/>
      <c r="N640" s="6"/>
      <c r="O640" s="6"/>
      <c r="P640" s="6"/>
      <c r="Q640" s="4"/>
    </row>
    <row r="641" spans="1:17" ht="13.8">
      <c r="A641" s="2"/>
      <c r="B641" s="2"/>
      <c r="C641" s="3"/>
      <c r="D641" s="3"/>
      <c r="E641" s="4"/>
      <c r="F641" s="4"/>
      <c r="G641" s="4"/>
      <c r="H641" s="4"/>
      <c r="I641" s="4"/>
      <c r="J641" s="4"/>
      <c r="K641" s="2"/>
      <c r="L641" s="5"/>
      <c r="M641" s="5"/>
      <c r="N641" s="6"/>
      <c r="O641" s="6"/>
      <c r="P641" s="6"/>
      <c r="Q641" s="4"/>
    </row>
    <row r="642" spans="1:17" ht="13.8">
      <c r="A642" s="2"/>
      <c r="B642" s="2"/>
      <c r="C642" s="3"/>
      <c r="D642" s="3"/>
      <c r="E642" s="4"/>
      <c r="F642" s="4"/>
      <c r="G642" s="4"/>
      <c r="H642" s="4"/>
      <c r="I642" s="4"/>
      <c r="J642" s="4"/>
      <c r="K642" s="2"/>
      <c r="L642" s="5"/>
      <c r="M642" s="5"/>
      <c r="N642" s="6"/>
      <c r="O642" s="6"/>
      <c r="P642" s="6"/>
      <c r="Q642" s="4"/>
    </row>
    <row r="643" spans="1:17" ht="13.8">
      <c r="A643" s="2"/>
      <c r="B643" s="2"/>
      <c r="C643" s="3"/>
      <c r="D643" s="3"/>
      <c r="E643" s="4"/>
      <c r="F643" s="4"/>
      <c r="G643" s="4"/>
      <c r="H643" s="4"/>
      <c r="I643" s="4"/>
      <c r="J643" s="4"/>
      <c r="K643" s="2"/>
      <c r="L643" s="5"/>
      <c r="M643" s="5"/>
      <c r="N643" s="6"/>
      <c r="O643" s="6"/>
      <c r="P643" s="6"/>
      <c r="Q643" s="4"/>
    </row>
    <row r="644" spans="1:17" ht="13.8">
      <c r="A644" s="2"/>
      <c r="B644" s="2"/>
      <c r="C644" s="3"/>
      <c r="D644" s="3"/>
      <c r="E644" s="4"/>
      <c r="F644" s="4"/>
      <c r="G644" s="4"/>
      <c r="H644" s="4"/>
      <c r="I644" s="4"/>
      <c r="J644" s="4"/>
      <c r="K644" s="2"/>
      <c r="L644" s="5"/>
      <c r="M644" s="5"/>
      <c r="N644" s="6"/>
      <c r="O644" s="6"/>
      <c r="P644" s="6"/>
      <c r="Q644" s="4"/>
    </row>
    <row r="645" spans="1:17" ht="13.8">
      <c r="A645" s="2"/>
      <c r="B645" s="2"/>
      <c r="C645" s="3"/>
      <c r="D645" s="3"/>
      <c r="E645" s="4"/>
      <c r="F645" s="4"/>
      <c r="G645" s="4"/>
      <c r="H645" s="4"/>
      <c r="I645" s="4"/>
      <c r="J645" s="4"/>
      <c r="K645" s="2"/>
      <c r="L645" s="5"/>
      <c r="M645" s="5"/>
      <c r="N645" s="6"/>
      <c r="O645" s="6"/>
      <c r="P645" s="6"/>
      <c r="Q645" s="4"/>
    </row>
    <row r="646" spans="1:17" ht="13.8">
      <c r="A646" s="2"/>
      <c r="B646" s="2"/>
      <c r="C646" s="3"/>
      <c r="D646" s="3"/>
      <c r="E646" s="4"/>
      <c r="F646" s="4"/>
      <c r="G646" s="4"/>
      <c r="H646" s="4"/>
      <c r="I646" s="4"/>
      <c r="J646" s="4"/>
      <c r="K646" s="2"/>
      <c r="L646" s="5"/>
      <c r="M646" s="5"/>
      <c r="N646" s="6"/>
      <c r="O646" s="6"/>
      <c r="P646" s="6"/>
      <c r="Q646" s="4"/>
    </row>
    <row r="647" spans="1:17" ht="13.8">
      <c r="A647" s="2"/>
      <c r="B647" s="2"/>
      <c r="C647" s="3"/>
      <c r="D647" s="3"/>
      <c r="E647" s="4"/>
      <c r="F647" s="4"/>
      <c r="G647" s="4"/>
      <c r="H647" s="4"/>
      <c r="I647" s="4"/>
      <c r="J647" s="4"/>
      <c r="K647" s="2"/>
      <c r="L647" s="5"/>
      <c r="M647" s="5"/>
      <c r="N647" s="6"/>
      <c r="O647" s="6"/>
      <c r="P647" s="6"/>
      <c r="Q647" s="4"/>
    </row>
    <row r="648" spans="1:17" ht="13.8">
      <c r="A648" s="2"/>
      <c r="B648" s="2"/>
      <c r="C648" s="3"/>
      <c r="D648" s="3"/>
      <c r="E648" s="4"/>
      <c r="F648" s="4"/>
      <c r="G648" s="4"/>
      <c r="H648" s="4"/>
      <c r="I648" s="4"/>
      <c r="J648" s="4"/>
      <c r="K648" s="2"/>
      <c r="L648" s="5"/>
      <c r="M648" s="5"/>
      <c r="N648" s="6"/>
      <c r="O648" s="6"/>
      <c r="P648" s="6"/>
      <c r="Q648" s="4"/>
    </row>
    <row r="649" spans="1:17" ht="13.8">
      <c r="A649" s="2"/>
      <c r="B649" s="2"/>
      <c r="C649" s="3"/>
      <c r="D649" s="3"/>
      <c r="E649" s="4"/>
      <c r="F649" s="4"/>
      <c r="G649" s="4"/>
      <c r="H649" s="4"/>
      <c r="I649" s="4"/>
      <c r="J649" s="4"/>
      <c r="K649" s="2"/>
      <c r="L649" s="5"/>
      <c r="M649" s="5"/>
      <c r="N649" s="6"/>
      <c r="O649" s="6"/>
      <c r="P649" s="6"/>
      <c r="Q649" s="4"/>
    </row>
    <row r="650" spans="1:17" ht="13.8">
      <c r="A650" s="2"/>
      <c r="B650" s="2"/>
      <c r="C650" s="3"/>
      <c r="D650" s="3"/>
      <c r="E650" s="4"/>
      <c r="F650" s="4"/>
      <c r="G650" s="4"/>
      <c r="H650" s="4"/>
      <c r="I650" s="4"/>
      <c r="J650" s="4"/>
      <c r="K650" s="2"/>
      <c r="L650" s="5"/>
      <c r="M650" s="5"/>
      <c r="N650" s="6"/>
      <c r="O650" s="6"/>
      <c r="P650" s="6"/>
      <c r="Q650" s="4"/>
    </row>
    <row r="651" spans="1:17" ht="13.8">
      <c r="A651" s="2"/>
      <c r="B651" s="2"/>
      <c r="C651" s="3"/>
      <c r="D651" s="3"/>
      <c r="E651" s="4"/>
      <c r="F651" s="4"/>
      <c r="G651" s="4"/>
      <c r="H651" s="4"/>
      <c r="I651" s="4"/>
      <c r="J651" s="4"/>
      <c r="K651" s="2"/>
      <c r="L651" s="5"/>
      <c r="M651" s="5"/>
      <c r="N651" s="6"/>
      <c r="O651" s="6"/>
      <c r="P651" s="6"/>
      <c r="Q651" s="4"/>
    </row>
    <row r="652" spans="1:17" ht="13.8">
      <c r="A652" s="2"/>
      <c r="B652" s="2"/>
      <c r="C652" s="3"/>
      <c r="D652" s="3"/>
      <c r="E652" s="4"/>
      <c r="F652" s="4"/>
      <c r="G652" s="4"/>
      <c r="H652" s="4"/>
      <c r="I652" s="4"/>
      <c r="J652" s="4"/>
      <c r="K652" s="2"/>
      <c r="L652" s="5"/>
      <c r="M652" s="5"/>
      <c r="N652" s="6"/>
      <c r="O652" s="6"/>
      <c r="P652" s="6"/>
      <c r="Q652" s="4"/>
    </row>
    <row r="653" spans="1:17" ht="13.8">
      <c r="A653" s="2"/>
      <c r="B653" s="2"/>
      <c r="C653" s="3"/>
      <c r="D653" s="3"/>
      <c r="E653" s="4"/>
      <c r="F653" s="4"/>
      <c r="G653" s="4"/>
      <c r="H653" s="4"/>
      <c r="I653" s="4"/>
      <c r="J653" s="4"/>
      <c r="K653" s="2"/>
      <c r="L653" s="5"/>
      <c r="M653" s="5"/>
      <c r="N653" s="6"/>
      <c r="O653" s="6"/>
      <c r="P653" s="6"/>
      <c r="Q653" s="4"/>
    </row>
    <row r="654" spans="1:17" ht="13.8">
      <c r="A654" s="2"/>
      <c r="B654" s="2"/>
      <c r="C654" s="3"/>
      <c r="D654" s="3"/>
      <c r="E654" s="4"/>
      <c r="F654" s="4"/>
      <c r="G654" s="4"/>
      <c r="H654" s="4"/>
      <c r="I654" s="4"/>
      <c r="J654" s="4"/>
      <c r="K654" s="2"/>
      <c r="L654" s="5"/>
      <c r="M654" s="5"/>
      <c r="N654" s="6"/>
      <c r="O654" s="6"/>
      <c r="P654" s="6"/>
      <c r="Q654" s="4"/>
    </row>
    <row r="655" spans="1:17" ht="13.8">
      <c r="A655" s="2"/>
      <c r="B655" s="2"/>
      <c r="C655" s="3"/>
      <c r="D655" s="3"/>
      <c r="E655" s="4"/>
      <c r="F655" s="4"/>
      <c r="G655" s="4"/>
      <c r="H655" s="4"/>
      <c r="I655" s="4"/>
      <c r="J655" s="4"/>
      <c r="K655" s="2"/>
      <c r="L655" s="5"/>
      <c r="M655" s="5"/>
      <c r="N655" s="6"/>
      <c r="O655" s="6"/>
      <c r="P655" s="6"/>
      <c r="Q655" s="4"/>
    </row>
    <row r="656" spans="1:17" ht="13.8">
      <c r="A656" s="2"/>
      <c r="B656" s="2"/>
      <c r="C656" s="3"/>
      <c r="D656" s="3"/>
      <c r="E656" s="4"/>
      <c r="F656" s="4"/>
      <c r="G656" s="4"/>
      <c r="H656" s="4"/>
      <c r="I656" s="4"/>
      <c r="J656" s="4"/>
      <c r="K656" s="2"/>
      <c r="L656" s="5"/>
      <c r="M656" s="5"/>
      <c r="N656" s="6"/>
      <c r="O656" s="6"/>
      <c r="P656" s="6"/>
      <c r="Q656" s="4"/>
    </row>
    <row r="657" spans="1:17" ht="13.8">
      <c r="A657" s="2"/>
      <c r="B657" s="2"/>
      <c r="C657" s="3"/>
      <c r="D657" s="3"/>
      <c r="E657" s="4"/>
      <c r="F657" s="4"/>
      <c r="G657" s="4"/>
      <c r="H657" s="4"/>
      <c r="I657" s="4"/>
      <c r="J657" s="4"/>
      <c r="K657" s="2"/>
      <c r="L657" s="5"/>
      <c r="M657" s="5"/>
      <c r="N657" s="6"/>
      <c r="O657" s="6"/>
      <c r="P657" s="6"/>
      <c r="Q657" s="4"/>
    </row>
    <row r="658" spans="1:17" ht="13.8">
      <c r="A658" s="2"/>
      <c r="B658" s="2"/>
      <c r="C658" s="3"/>
      <c r="D658" s="3"/>
      <c r="E658" s="4"/>
      <c r="F658" s="4"/>
      <c r="G658" s="4"/>
      <c r="H658" s="4"/>
      <c r="I658" s="4"/>
      <c r="J658" s="4"/>
      <c r="K658" s="2"/>
      <c r="L658" s="5"/>
      <c r="M658" s="5"/>
      <c r="N658" s="6"/>
      <c r="O658" s="6"/>
      <c r="P658" s="6"/>
      <c r="Q658" s="4"/>
    </row>
    <row r="659" spans="1:17" ht="13.8">
      <c r="A659" s="2"/>
      <c r="B659" s="2"/>
      <c r="C659" s="3"/>
      <c r="D659" s="3"/>
      <c r="E659" s="4"/>
      <c r="F659" s="4"/>
      <c r="G659" s="4"/>
      <c r="H659" s="4"/>
      <c r="I659" s="4"/>
      <c r="J659" s="4"/>
      <c r="K659" s="2"/>
      <c r="L659" s="5"/>
      <c r="M659" s="5"/>
      <c r="N659" s="6"/>
      <c r="O659" s="6"/>
      <c r="P659" s="6"/>
      <c r="Q659" s="4"/>
    </row>
    <row r="660" spans="1:17" ht="13.8">
      <c r="A660" s="2"/>
      <c r="B660" s="2"/>
      <c r="C660" s="3"/>
      <c r="D660" s="3"/>
      <c r="E660" s="4"/>
      <c r="F660" s="4"/>
      <c r="G660" s="4"/>
      <c r="H660" s="4"/>
      <c r="I660" s="4"/>
      <c r="J660" s="4"/>
      <c r="K660" s="2"/>
      <c r="L660" s="5"/>
      <c r="M660" s="5"/>
      <c r="N660" s="6"/>
      <c r="O660" s="6"/>
      <c r="P660" s="6"/>
      <c r="Q660" s="4"/>
    </row>
    <row r="661" spans="1:17" ht="13.8">
      <c r="A661" s="2"/>
      <c r="B661" s="2"/>
      <c r="C661" s="3"/>
      <c r="D661" s="3"/>
      <c r="E661" s="4"/>
      <c r="F661" s="4"/>
      <c r="G661" s="4"/>
      <c r="H661" s="4"/>
      <c r="I661" s="4"/>
      <c r="J661" s="4"/>
      <c r="K661" s="2"/>
      <c r="L661" s="5"/>
      <c r="M661" s="5"/>
      <c r="N661" s="6"/>
      <c r="O661" s="6"/>
      <c r="P661" s="6"/>
      <c r="Q661" s="4"/>
    </row>
    <row r="662" spans="1:17" ht="13.8">
      <c r="A662" s="2"/>
      <c r="B662" s="2"/>
      <c r="C662" s="3"/>
      <c r="D662" s="3"/>
      <c r="E662" s="4"/>
      <c r="F662" s="4"/>
      <c r="G662" s="4"/>
      <c r="H662" s="4"/>
      <c r="I662" s="4"/>
      <c r="J662" s="4"/>
      <c r="K662" s="2"/>
      <c r="L662" s="5"/>
      <c r="M662" s="5"/>
      <c r="N662" s="6"/>
      <c r="O662" s="6"/>
      <c r="P662" s="6"/>
      <c r="Q662" s="4"/>
    </row>
    <row r="663" spans="1:17" ht="13.8">
      <c r="A663" s="2"/>
      <c r="B663" s="2"/>
      <c r="C663" s="3"/>
      <c r="D663" s="3"/>
      <c r="E663" s="4"/>
      <c r="F663" s="4"/>
      <c r="G663" s="4"/>
      <c r="H663" s="4"/>
      <c r="I663" s="4"/>
      <c r="J663" s="4"/>
      <c r="K663" s="2"/>
      <c r="L663" s="5"/>
      <c r="M663" s="5"/>
      <c r="N663" s="6"/>
      <c r="O663" s="6"/>
      <c r="P663" s="6"/>
      <c r="Q663" s="4"/>
    </row>
    <row r="664" spans="1:17" ht="13.8">
      <c r="A664" s="2"/>
      <c r="B664" s="2"/>
      <c r="C664" s="3"/>
      <c r="D664" s="3"/>
      <c r="E664" s="4"/>
      <c r="F664" s="4"/>
      <c r="G664" s="4"/>
      <c r="H664" s="4"/>
      <c r="I664" s="4"/>
      <c r="J664" s="4"/>
      <c r="K664" s="2"/>
      <c r="L664" s="5"/>
      <c r="M664" s="5"/>
      <c r="N664" s="6"/>
      <c r="O664" s="6"/>
      <c r="P664" s="6"/>
      <c r="Q664" s="4"/>
    </row>
    <row r="665" spans="1:17" ht="13.8">
      <c r="A665" s="2"/>
      <c r="B665" s="2"/>
      <c r="C665" s="3"/>
      <c r="D665" s="3"/>
      <c r="E665" s="4"/>
      <c r="F665" s="4"/>
      <c r="G665" s="4"/>
      <c r="H665" s="4"/>
      <c r="I665" s="4"/>
      <c r="J665" s="4"/>
      <c r="K665" s="2"/>
      <c r="L665" s="5"/>
      <c r="M665" s="5"/>
      <c r="N665" s="6"/>
      <c r="O665" s="6"/>
      <c r="P665" s="6"/>
      <c r="Q665" s="4"/>
    </row>
    <row r="666" spans="1:17" ht="13.8">
      <c r="A666" s="2"/>
      <c r="B666" s="2"/>
      <c r="C666" s="3"/>
      <c r="D666" s="3"/>
      <c r="E666" s="4"/>
      <c r="F666" s="4"/>
      <c r="G666" s="4"/>
      <c r="H666" s="4"/>
      <c r="I666" s="4"/>
      <c r="J666" s="4"/>
      <c r="K666" s="2"/>
      <c r="L666" s="5"/>
      <c r="M666" s="5"/>
      <c r="N666" s="6"/>
      <c r="O666" s="6"/>
      <c r="P666" s="6"/>
      <c r="Q666" s="4"/>
    </row>
    <row r="667" spans="1:17" ht="13.8">
      <c r="A667" s="2"/>
      <c r="B667" s="2"/>
      <c r="C667" s="3"/>
      <c r="D667" s="3"/>
      <c r="E667" s="4"/>
      <c r="F667" s="4"/>
      <c r="G667" s="4"/>
      <c r="H667" s="4"/>
      <c r="I667" s="4"/>
      <c r="J667" s="4"/>
      <c r="K667" s="2"/>
      <c r="L667" s="5"/>
      <c r="M667" s="5"/>
      <c r="N667" s="6"/>
      <c r="O667" s="6"/>
      <c r="P667" s="6"/>
      <c r="Q667" s="4"/>
    </row>
    <row r="668" spans="1:17" ht="13.8">
      <c r="A668" s="2"/>
      <c r="B668" s="2"/>
      <c r="C668" s="3"/>
      <c r="D668" s="3"/>
      <c r="E668" s="4"/>
      <c r="F668" s="4"/>
      <c r="G668" s="4"/>
      <c r="H668" s="4"/>
      <c r="I668" s="4"/>
      <c r="J668" s="4"/>
      <c r="K668" s="2"/>
      <c r="L668" s="5"/>
      <c r="M668" s="5"/>
      <c r="N668" s="6"/>
      <c r="O668" s="6"/>
      <c r="P668" s="6"/>
      <c r="Q668" s="4"/>
    </row>
    <row r="669" spans="1:17" ht="13.8">
      <c r="A669" s="2"/>
      <c r="B669" s="2"/>
      <c r="C669" s="3"/>
      <c r="D669" s="3"/>
      <c r="E669" s="4"/>
      <c r="F669" s="4"/>
      <c r="G669" s="4"/>
      <c r="H669" s="4"/>
      <c r="I669" s="4"/>
      <c r="J669" s="4"/>
      <c r="K669" s="2"/>
      <c r="L669" s="5"/>
      <c r="M669" s="5"/>
      <c r="N669" s="6"/>
      <c r="O669" s="6"/>
      <c r="P669" s="6"/>
      <c r="Q669" s="4"/>
    </row>
    <row r="670" spans="1:17" ht="13.8">
      <c r="A670" s="2"/>
      <c r="B670" s="2"/>
      <c r="C670" s="3"/>
      <c r="D670" s="3"/>
      <c r="E670" s="4"/>
      <c r="F670" s="4"/>
      <c r="G670" s="4"/>
      <c r="H670" s="4"/>
      <c r="I670" s="4"/>
      <c r="J670" s="4"/>
      <c r="K670" s="2"/>
      <c r="L670" s="5"/>
      <c r="M670" s="5"/>
      <c r="N670" s="6"/>
      <c r="O670" s="6"/>
      <c r="P670" s="6"/>
      <c r="Q670" s="4"/>
    </row>
    <row r="671" spans="1:17" ht="13.8">
      <c r="A671" s="2"/>
      <c r="B671" s="2"/>
      <c r="C671" s="3"/>
      <c r="D671" s="3"/>
      <c r="E671" s="4"/>
      <c r="F671" s="4"/>
      <c r="G671" s="4"/>
      <c r="H671" s="4"/>
      <c r="I671" s="4"/>
      <c r="J671" s="4"/>
      <c r="K671" s="2"/>
      <c r="L671" s="5"/>
      <c r="M671" s="5"/>
      <c r="N671" s="6"/>
      <c r="O671" s="6"/>
      <c r="P671" s="6"/>
      <c r="Q671" s="4"/>
    </row>
    <row r="672" spans="1:17" ht="13.8">
      <c r="A672" s="2"/>
      <c r="B672" s="2"/>
      <c r="C672" s="3"/>
      <c r="D672" s="3"/>
      <c r="E672" s="4"/>
      <c r="F672" s="4"/>
      <c r="G672" s="4"/>
      <c r="H672" s="4"/>
      <c r="I672" s="4"/>
      <c r="J672" s="4"/>
      <c r="K672" s="2"/>
      <c r="L672" s="5"/>
      <c r="M672" s="5"/>
      <c r="N672" s="6"/>
      <c r="O672" s="6"/>
      <c r="P672" s="6"/>
      <c r="Q672" s="4"/>
    </row>
    <row r="673" spans="1:17" ht="13.8">
      <c r="A673" s="2"/>
      <c r="B673" s="2"/>
      <c r="C673" s="3"/>
      <c r="D673" s="3"/>
      <c r="E673" s="4"/>
      <c r="F673" s="4"/>
      <c r="G673" s="4"/>
      <c r="H673" s="4"/>
      <c r="I673" s="4"/>
      <c r="J673" s="4"/>
      <c r="K673" s="2"/>
      <c r="L673" s="5"/>
      <c r="M673" s="5"/>
      <c r="N673" s="6"/>
      <c r="O673" s="6"/>
      <c r="P673" s="6"/>
      <c r="Q673" s="4"/>
    </row>
    <row r="674" spans="1:17" ht="13.8">
      <c r="A674" s="2"/>
      <c r="B674" s="2"/>
      <c r="C674" s="3"/>
      <c r="D674" s="3"/>
      <c r="E674" s="4"/>
      <c r="F674" s="4"/>
      <c r="G674" s="4"/>
      <c r="H674" s="4"/>
      <c r="I674" s="4"/>
      <c r="J674" s="4"/>
      <c r="K674" s="2"/>
      <c r="L674" s="5"/>
      <c r="M674" s="5"/>
      <c r="N674" s="6"/>
      <c r="O674" s="6"/>
      <c r="P674" s="6"/>
      <c r="Q674" s="4"/>
    </row>
    <row r="675" spans="1:17" ht="13.8">
      <c r="A675" s="2"/>
      <c r="B675" s="2"/>
      <c r="C675" s="3"/>
      <c r="D675" s="3"/>
      <c r="E675" s="4"/>
      <c r="F675" s="4"/>
      <c r="G675" s="4"/>
      <c r="H675" s="4"/>
      <c r="I675" s="4"/>
      <c r="J675" s="4"/>
      <c r="K675" s="2"/>
      <c r="L675" s="5"/>
      <c r="M675" s="5"/>
      <c r="N675" s="6"/>
      <c r="O675" s="6"/>
      <c r="P675" s="6"/>
      <c r="Q675" s="4"/>
    </row>
    <row r="676" spans="1:17" ht="13.8">
      <c r="A676" s="2"/>
      <c r="B676" s="2"/>
      <c r="C676" s="3"/>
      <c r="D676" s="3"/>
      <c r="E676" s="4"/>
      <c r="F676" s="4"/>
      <c r="G676" s="4"/>
      <c r="H676" s="4"/>
      <c r="I676" s="4"/>
      <c r="J676" s="4"/>
      <c r="K676" s="2"/>
      <c r="L676" s="5"/>
      <c r="M676" s="5"/>
      <c r="N676" s="6"/>
      <c r="O676" s="6"/>
      <c r="P676" s="6"/>
      <c r="Q676" s="4"/>
    </row>
    <row r="677" spans="1:17" ht="13.8">
      <c r="A677" s="2"/>
      <c r="B677" s="2"/>
      <c r="C677" s="3"/>
      <c r="D677" s="3"/>
      <c r="E677" s="4"/>
      <c r="F677" s="4"/>
      <c r="G677" s="4"/>
      <c r="H677" s="4"/>
      <c r="I677" s="4"/>
      <c r="J677" s="4"/>
      <c r="K677" s="2"/>
      <c r="L677" s="5"/>
      <c r="M677" s="5"/>
      <c r="N677" s="6"/>
      <c r="O677" s="6"/>
      <c r="P677" s="6"/>
      <c r="Q677" s="4"/>
    </row>
    <row r="678" spans="1:17" ht="13.8">
      <c r="A678" s="2"/>
      <c r="B678" s="2"/>
      <c r="C678" s="3"/>
      <c r="D678" s="3"/>
      <c r="E678" s="4"/>
      <c r="F678" s="4"/>
      <c r="G678" s="4"/>
      <c r="H678" s="4"/>
      <c r="I678" s="4"/>
      <c r="J678" s="4"/>
      <c r="K678" s="2"/>
      <c r="L678" s="5"/>
      <c r="M678" s="5"/>
      <c r="N678" s="6"/>
      <c r="O678" s="6"/>
      <c r="P678" s="6"/>
      <c r="Q678" s="4"/>
    </row>
    <row r="679" spans="1:17" ht="13.8">
      <c r="A679" s="2"/>
      <c r="B679" s="2"/>
      <c r="C679" s="3"/>
      <c r="D679" s="3"/>
      <c r="E679" s="4"/>
      <c r="F679" s="4"/>
      <c r="G679" s="4"/>
      <c r="H679" s="4"/>
      <c r="I679" s="4"/>
      <c r="J679" s="4"/>
      <c r="K679" s="2"/>
      <c r="L679" s="5"/>
      <c r="M679" s="5"/>
      <c r="N679" s="6"/>
      <c r="O679" s="6"/>
      <c r="P679" s="6"/>
      <c r="Q679" s="4"/>
    </row>
    <row r="680" spans="1:17" ht="13.8">
      <c r="A680" s="2"/>
      <c r="B680" s="2"/>
      <c r="C680" s="3"/>
      <c r="D680" s="3"/>
      <c r="E680" s="4"/>
      <c r="F680" s="4"/>
      <c r="G680" s="4"/>
      <c r="H680" s="4"/>
      <c r="I680" s="4"/>
      <c r="J680" s="4"/>
      <c r="K680" s="2"/>
      <c r="L680" s="5"/>
      <c r="M680" s="5"/>
      <c r="N680" s="6"/>
      <c r="O680" s="6"/>
      <c r="P680" s="6"/>
      <c r="Q680" s="4"/>
    </row>
    <row r="681" spans="1:17" ht="13.8">
      <c r="A681" s="2"/>
      <c r="B681" s="2"/>
      <c r="C681" s="3"/>
      <c r="D681" s="3"/>
      <c r="E681" s="4"/>
      <c r="F681" s="4"/>
      <c r="G681" s="4"/>
      <c r="H681" s="4"/>
      <c r="I681" s="4"/>
      <c r="J681" s="4"/>
      <c r="K681" s="2"/>
      <c r="L681" s="5"/>
      <c r="M681" s="5"/>
      <c r="N681" s="6"/>
      <c r="O681" s="6"/>
      <c r="P681" s="6"/>
      <c r="Q681" s="4"/>
    </row>
    <row r="682" spans="1:17" ht="13.8">
      <c r="A682" s="2"/>
      <c r="B682" s="2"/>
      <c r="C682" s="3"/>
      <c r="D682" s="3"/>
      <c r="E682" s="4"/>
      <c r="F682" s="4"/>
      <c r="G682" s="4"/>
      <c r="H682" s="4"/>
      <c r="I682" s="4"/>
      <c r="J682" s="4"/>
      <c r="K682" s="2"/>
      <c r="L682" s="5"/>
      <c r="M682" s="5"/>
      <c r="N682" s="6"/>
      <c r="O682" s="6"/>
      <c r="P682" s="6"/>
      <c r="Q682" s="4"/>
    </row>
    <row r="683" spans="1:17" ht="13.8">
      <c r="A683" s="2"/>
      <c r="B683" s="2"/>
      <c r="C683" s="3"/>
      <c r="D683" s="3"/>
      <c r="E683" s="4"/>
      <c r="F683" s="4"/>
      <c r="G683" s="4"/>
      <c r="H683" s="4"/>
      <c r="I683" s="4"/>
      <c r="J683" s="4"/>
      <c r="K683" s="2"/>
      <c r="L683" s="5"/>
      <c r="M683" s="5"/>
      <c r="N683" s="6"/>
      <c r="O683" s="6"/>
      <c r="P683" s="6"/>
      <c r="Q683" s="4"/>
    </row>
    <row r="684" spans="1:17" ht="13.8">
      <c r="A684" s="2"/>
      <c r="B684" s="2"/>
      <c r="C684" s="3"/>
      <c r="D684" s="3"/>
      <c r="E684" s="4"/>
      <c r="F684" s="4"/>
      <c r="G684" s="4"/>
      <c r="H684" s="4"/>
      <c r="I684" s="4"/>
      <c r="J684" s="4"/>
      <c r="K684" s="2"/>
      <c r="L684" s="5"/>
      <c r="M684" s="5"/>
      <c r="N684" s="6"/>
      <c r="O684" s="6"/>
      <c r="P684" s="6"/>
      <c r="Q684" s="4"/>
    </row>
    <row r="685" spans="1:17" ht="13.8">
      <c r="A685" s="2"/>
      <c r="B685" s="2"/>
      <c r="C685" s="3"/>
      <c r="D685" s="3"/>
      <c r="E685" s="4"/>
      <c r="F685" s="4"/>
      <c r="G685" s="4"/>
      <c r="H685" s="4"/>
      <c r="I685" s="4"/>
      <c r="J685" s="4"/>
      <c r="K685" s="2"/>
      <c r="L685" s="5"/>
      <c r="M685" s="5"/>
      <c r="N685" s="6"/>
      <c r="O685" s="6"/>
      <c r="P685" s="6"/>
      <c r="Q685" s="4"/>
    </row>
    <row r="686" spans="1:17" ht="13.8">
      <c r="A686" s="2"/>
      <c r="B686" s="2"/>
      <c r="C686" s="3"/>
      <c r="D686" s="3"/>
      <c r="E686" s="4"/>
      <c r="F686" s="4"/>
      <c r="G686" s="4"/>
      <c r="H686" s="4"/>
      <c r="I686" s="4"/>
      <c r="J686" s="4"/>
      <c r="K686" s="2"/>
      <c r="L686" s="5"/>
      <c r="M686" s="5"/>
      <c r="N686" s="6"/>
      <c r="O686" s="6"/>
      <c r="P686" s="6"/>
      <c r="Q686" s="4"/>
    </row>
    <row r="687" spans="1:17" ht="13.8">
      <c r="A687" s="2"/>
      <c r="B687" s="2"/>
      <c r="C687" s="3"/>
      <c r="D687" s="3"/>
      <c r="E687" s="4"/>
      <c r="F687" s="4"/>
      <c r="G687" s="4"/>
      <c r="H687" s="4"/>
      <c r="I687" s="4"/>
      <c r="J687" s="4"/>
      <c r="K687" s="2"/>
      <c r="L687" s="5"/>
      <c r="M687" s="5"/>
      <c r="N687" s="6"/>
      <c r="O687" s="6"/>
      <c r="P687" s="6"/>
      <c r="Q687" s="4"/>
    </row>
    <row r="688" spans="1:17" ht="13.8">
      <c r="A688" s="2"/>
      <c r="B688" s="2"/>
      <c r="C688" s="3"/>
      <c r="D688" s="3"/>
      <c r="E688" s="4"/>
      <c r="F688" s="4"/>
      <c r="G688" s="4"/>
      <c r="H688" s="4"/>
      <c r="I688" s="4"/>
      <c r="J688" s="4"/>
      <c r="K688" s="2"/>
      <c r="L688" s="5"/>
      <c r="M688" s="5"/>
      <c r="N688" s="6"/>
      <c r="O688" s="6"/>
      <c r="P688" s="6"/>
      <c r="Q688" s="4"/>
    </row>
    <row r="689" spans="1:17" ht="13.8">
      <c r="A689" s="2"/>
      <c r="B689" s="2"/>
      <c r="C689" s="3"/>
      <c r="D689" s="3"/>
      <c r="E689" s="4"/>
      <c r="F689" s="4"/>
      <c r="G689" s="4"/>
      <c r="H689" s="4"/>
      <c r="I689" s="4"/>
      <c r="J689" s="4"/>
      <c r="K689" s="2"/>
      <c r="L689" s="5"/>
      <c r="M689" s="5"/>
      <c r="N689" s="6"/>
      <c r="O689" s="6"/>
      <c r="P689" s="6"/>
      <c r="Q689" s="4"/>
    </row>
    <row r="690" spans="1:17" ht="13.8">
      <c r="A690" s="2"/>
      <c r="B690" s="2"/>
      <c r="C690" s="3"/>
      <c r="D690" s="3"/>
      <c r="E690" s="4"/>
      <c r="F690" s="4"/>
      <c r="G690" s="4"/>
      <c r="H690" s="4"/>
      <c r="I690" s="4"/>
      <c r="J690" s="4"/>
      <c r="K690" s="2"/>
      <c r="L690" s="5"/>
      <c r="M690" s="5"/>
      <c r="N690" s="6"/>
      <c r="O690" s="6"/>
      <c r="P690" s="6"/>
      <c r="Q690" s="4"/>
    </row>
    <row r="691" spans="1:17" ht="13.8">
      <c r="A691" s="2"/>
      <c r="B691" s="2"/>
      <c r="C691" s="3"/>
      <c r="D691" s="3"/>
      <c r="E691" s="4"/>
      <c r="F691" s="4"/>
      <c r="G691" s="4"/>
      <c r="H691" s="4"/>
      <c r="I691" s="4"/>
      <c r="J691" s="4"/>
      <c r="K691" s="2"/>
      <c r="L691" s="5"/>
      <c r="M691" s="5"/>
      <c r="N691" s="6"/>
      <c r="O691" s="6"/>
      <c r="P691" s="6"/>
      <c r="Q691" s="4"/>
    </row>
    <row r="692" spans="1:17" ht="13.8">
      <c r="A692" s="2"/>
      <c r="B692" s="2"/>
      <c r="C692" s="3"/>
      <c r="D692" s="3"/>
      <c r="E692" s="4"/>
      <c r="F692" s="4"/>
      <c r="G692" s="4"/>
      <c r="H692" s="4"/>
      <c r="I692" s="4"/>
      <c r="J692" s="4"/>
      <c r="K692" s="2"/>
      <c r="L692" s="5"/>
      <c r="M692" s="5"/>
      <c r="N692" s="6"/>
      <c r="O692" s="6"/>
      <c r="P692" s="6"/>
      <c r="Q692" s="4"/>
    </row>
    <row r="693" spans="1:17" ht="13.8">
      <c r="A693" s="2"/>
      <c r="B693" s="2"/>
      <c r="C693" s="3"/>
      <c r="D693" s="3"/>
      <c r="E693" s="4"/>
      <c r="F693" s="4"/>
      <c r="G693" s="4"/>
      <c r="H693" s="4"/>
      <c r="I693" s="4"/>
      <c r="J693" s="4"/>
      <c r="K693" s="2"/>
      <c r="L693" s="5"/>
      <c r="M693" s="5"/>
      <c r="N693" s="6"/>
      <c r="O693" s="6"/>
      <c r="P693" s="6"/>
      <c r="Q693" s="4"/>
    </row>
    <row r="694" spans="1:17" ht="13.8">
      <c r="A694" s="2"/>
      <c r="B694" s="2"/>
      <c r="C694" s="3"/>
      <c r="D694" s="3"/>
      <c r="E694" s="4"/>
      <c r="F694" s="4"/>
      <c r="G694" s="4"/>
      <c r="H694" s="4"/>
      <c r="I694" s="4"/>
      <c r="J694" s="4"/>
      <c r="K694" s="2"/>
      <c r="L694" s="5"/>
      <c r="M694" s="5"/>
      <c r="N694" s="6"/>
      <c r="O694" s="6"/>
      <c r="P694" s="6"/>
      <c r="Q694" s="4"/>
    </row>
    <row r="695" spans="1:17" ht="13.8">
      <c r="A695" s="2"/>
      <c r="B695" s="2"/>
      <c r="C695" s="3"/>
      <c r="D695" s="3"/>
      <c r="E695" s="4"/>
      <c r="F695" s="4"/>
      <c r="G695" s="4"/>
      <c r="H695" s="4"/>
      <c r="I695" s="4"/>
      <c r="J695" s="4"/>
      <c r="K695" s="2"/>
      <c r="L695" s="5"/>
      <c r="M695" s="5"/>
      <c r="N695" s="6"/>
      <c r="O695" s="6"/>
      <c r="P695" s="6"/>
      <c r="Q695" s="4"/>
    </row>
    <row r="696" spans="1:17" ht="13.8">
      <c r="A696" s="2"/>
      <c r="B696" s="2"/>
      <c r="C696" s="3"/>
      <c r="D696" s="3"/>
      <c r="E696" s="4"/>
      <c r="F696" s="4"/>
      <c r="G696" s="4"/>
      <c r="H696" s="4"/>
      <c r="I696" s="4"/>
      <c r="J696" s="4"/>
      <c r="K696" s="2"/>
      <c r="L696" s="5"/>
      <c r="M696" s="5"/>
      <c r="N696" s="6"/>
      <c r="O696" s="6"/>
      <c r="P696" s="6"/>
      <c r="Q696" s="4"/>
    </row>
    <row r="697" spans="1:17" ht="13.8">
      <c r="A697" s="2"/>
      <c r="B697" s="2"/>
      <c r="C697" s="3"/>
      <c r="D697" s="3"/>
      <c r="E697" s="4"/>
      <c r="F697" s="4"/>
      <c r="G697" s="4"/>
      <c r="H697" s="4"/>
      <c r="I697" s="4"/>
      <c r="J697" s="4"/>
      <c r="K697" s="2"/>
      <c r="L697" s="5"/>
      <c r="M697" s="5"/>
      <c r="N697" s="6"/>
      <c r="O697" s="6"/>
      <c r="P697" s="6"/>
      <c r="Q697" s="4"/>
    </row>
    <row r="698" spans="1:17" ht="13.8">
      <c r="A698" s="2"/>
      <c r="B698" s="2"/>
      <c r="C698" s="3"/>
      <c r="D698" s="3"/>
      <c r="E698" s="4"/>
      <c r="F698" s="4"/>
      <c r="G698" s="4"/>
      <c r="H698" s="4"/>
      <c r="I698" s="4"/>
      <c r="J698" s="4"/>
      <c r="K698" s="2"/>
      <c r="L698" s="5"/>
      <c r="M698" s="5"/>
      <c r="N698" s="6"/>
      <c r="O698" s="6"/>
      <c r="P698" s="6"/>
      <c r="Q698" s="4"/>
    </row>
    <row r="699" spans="1:17" ht="13.8">
      <c r="A699" s="2"/>
      <c r="B699" s="2"/>
      <c r="C699" s="3"/>
      <c r="D699" s="3"/>
      <c r="E699" s="4"/>
      <c r="F699" s="4"/>
      <c r="G699" s="4"/>
      <c r="H699" s="4"/>
      <c r="I699" s="4"/>
      <c r="J699" s="4"/>
      <c r="K699" s="2"/>
      <c r="L699" s="5"/>
      <c r="M699" s="5"/>
      <c r="N699" s="6"/>
      <c r="O699" s="6"/>
      <c r="P699" s="6"/>
      <c r="Q699" s="4"/>
    </row>
    <row r="700" spans="1:17" ht="13.8">
      <c r="A700" s="2"/>
      <c r="B700" s="2"/>
      <c r="C700" s="3"/>
      <c r="D700" s="3"/>
      <c r="E700" s="4"/>
      <c r="F700" s="4"/>
      <c r="G700" s="4"/>
      <c r="H700" s="4"/>
      <c r="I700" s="4"/>
      <c r="J700" s="4"/>
      <c r="K700" s="2"/>
      <c r="L700" s="5"/>
      <c r="M700" s="5"/>
      <c r="N700" s="6"/>
      <c r="O700" s="6"/>
      <c r="P700" s="6"/>
      <c r="Q700" s="4"/>
    </row>
    <row r="701" spans="1:17" ht="13.8">
      <c r="A701" s="2"/>
      <c r="B701" s="2"/>
      <c r="C701" s="3"/>
      <c r="D701" s="3"/>
      <c r="E701" s="4"/>
      <c r="F701" s="4"/>
      <c r="G701" s="4"/>
      <c r="H701" s="4"/>
      <c r="I701" s="4"/>
      <c r="J701" s="4"/>
      <c r="K701" s="2"/>
      <c r="L701" s="5"/>
      <c r="M701" s="5"/>
      <c r="N701" s="6"/>
      <c r="O701" s="6"/>
      <c r="P701" s="6"/>
      <c r="Q701" s="4"/>
    </row>
    <row r="702" spans="1:17" ht="13.8">
      <c r="A702" s="2"/>
      <c r="B702" s="2"/>
      <c r="C702" s="3"/>
      <c r="D702" s="3"/>
      <c r="E702" s="4"/>
      <c r="F702" s="4"/>
      <c r="G702" s="4"/>
      <c r="H702" s="4"/>
      <c r="I702" s="4"/>
      <c r="J702" s="4"/>
      <c r="K702" s="2"/>
      <c r="L702" s="5"/>
      <c r="M702" s="5"/>
      <c r="N702" s="6"/>
      <c r="O702" s="6"/>
      <c r="P702" s="6"/>
      <c r="Q702" s="4"/>
    </row>
    <row r="703" spans="1:17" ht="13.8">
      <c r="A703" s="2"/>
      <c r="B703" s="2"/>
      <c r="C703" s="3"/>
      <c r="D703" s="3"/>
      <c r="E703" s="4"/>
      <c r="F703" s="4"/>
      <c r="G703" s="4"/>
      <c r="H703" s="4"/>
      <c r="I703" s="4"/>
      <c r="J703" s="4"/>
      <c r="K703" s="2"/>
      <c r="L703" s="5"/>
      <c r="M703" s="5"/>
      <c r="N703" s="6"/>
      <c r="O703" s="6"/>
      <c r="P703" s="6"/>
      <c r="Q703" s="4"/>
    </row>
    <row r="704" spans="1:17" ht="13.8">
      <c r="A704" s="2"/>
      <c r="B704" s="2"/>
      <c r="C704" s="3"/>
      <c r="D704" s="3"/>
      <c r="E704" s="4"/>
      <c r="F704" s="4"/>
      <c r="G704" s="4"/>
      <c r="H704" s="4"/>
      <c r="I704" s="4"/>
      <c r="J704" s="4"/>
      <c r="K704" s="2"/>
      <c r="L704" s="5"/>
      <c r="M704" s="5"/>
      <c r="N704" s="6"/>
      <c r="O704" s="6"/>
      <c r="P704" s="6"/>
      <c r="Q704" s="4"/>
    </row>
    <row r="705" spans="1:17" ht="13.8">
      <c r="A705" s="2"/>
      <c r="B705" s="2"/>
      <c r="C705" s="3"/>
      <c r="D705" s="3"/>
      <c r="E705" s="4"/>
      <c r="F705" s="4"/>
      <c r="G705" s="4"/>
      <c r="H705" s="4"/>
      <c r="I705" s="4"/>
      <c r="J705" s="4"/>
      <c r="K705" s="2"/>
      <c r="L705" s="5"/>
      <c r="M705" s="5"/>
      <c r="N705" s="6"/>
      <c r="O705" s="6"/>
      <c r="P705" s="6"/>
      <c r="Q705" s="4"/>
    </row>
    <row r="706" spans="1:17" ht="13.8">
      <c r="A706" s="2"/>
      <c r="B706" s="2"/>
      <c r="C706" s="3"/>
      <c r="D706" s="3"/>
      <c r="E706" s="4"/>
      <c r="F706" s="4"/>
      <c r="G706" s="4"/>
      <c r="H706" s="4"/>
      <c r="I706" s="4"/>
      <c r="J706" s="4"/>
      <c r="K706" s="2"/>
      <c r="L706" s="5"/>
      <c r="M706" s="5"/>
      <c r="N706" s="6"/>
      <c r="O706" s="6"/>
      <c r="P706" s="6"/>
      <c r="Q706" s="4"/>
    </row>
    <row r="707" spans="1:17" ht="13.8">
      <c r="A707" s="2"/>
      <c r="B707" s="2"/>
      <c r="C707" s="3"/>
      <c r="D707" s="3"/>
      <c r="E707" s="4"/>
      <c r="F707" s="4"/>
      <c r="G707" s="4"/>
      <c r="H707" s="4"/>
      <c r="I707" s="4"/>
      <c r="J707" s="4"/>
      <c r="K707" s="2"/>
      <c r="L707" s="5"/>
      <c r="M707" s="5"/>
      <c r="N707" s="6"/>
      <c r="O707" s="6"/>
      <c r="P707" s="6"/>
      <c r="Q707" s="4"/>
    </row>
    <row r="708" spans="1:17" ht="13.8">
      <c r="A708" s="2"/>
      <c r="B708" s="2"/>
      <c r="C708" s="3"/>
      <c r="D708" s="3"/>
      <c r="E708" s="4"/>
      <c r="F708" s="4"/>
      <c r="G708" s="4"/>
      <c r="H708" s="4"/>
      <c r="I708" s="4"/>
      <c r="J708" s="4"/>
      <c r="K708" s="2"/>
      <c r="L708" s="5"/>
      <c r="M708" s="5"/>
      <c r="N708" s="6"/>
      <c r="O708" s="6"/>
      <c r="P708" s="6"/>
      <c r="Q708" s="4"/>
    </row>
    <row r="709" spans="1:17" ht="13.8">
      <c r="A709" s="2"/>
      <c r="B709" s="2"/>
      <c r="C709" s="3"/>
      <c r="D709" s="3"/>
      <c r="E709" s="4"/>
      <c r="F709" s="4"/>
      <c r="G709" s="4"/>
      <c r="H709" s="4"/>
      <c r="I709" s="4"/>
      <c r="J709" s="4"/>
      <c r="K709" s="2"/>
      <c r="L709" s="5"/>
      <c r="M709" s="5"/>
      <c r="N709" s="6"/>
      <c r="O709" s="6"/>
      <c r="P709" s="6"/>
      <c r="Q709" s="4"/>
    </row>
    <row r="710" spans="1:17" ht="13.8">
      <c r="A710" s="2"/>
      <c r="B710" s="2"/>
      <c r="C710" s="3"/>
      <c r="D710" s="3"/>
      <c r="E710" s="4"/>
      <c r="F710" s="4"/>
      <c r="G710" s="4"/>
      <c r="H710" s="4"/>
      <c r="I710" s="4"/>
      <c r="J710" s="4"/>
      <c r="K710" s="2"/>
      <c r="L710" s="5"/>
      <c r="M710" s="5"/>
      <c r="N710" s="6"/>
      <c r="O710" s="6"/>
      <c r="P710" s="6"/>
      <c r="Q710" s="4"/>
    </row>
    <row r="711" spans="1:17" ht="13.8">
      <c r="A711" s="2"/>
      <c r="B711" s="2"/>
      <c r="C711" s="3"/>
      <c r="D711" s="3"/>
      <c r="E711" s="4"/>
      <c r="F711" s="4"/>
      <c r="G711" s="4"/>
      <c r="H711" s="4"/>
      <c r="I711" s="4"/>
      <c r="J711" s="4"/>
      <c r="K711" s="2"/>
      <c r="L711" s="5"/>
      <c r="M711" s="5"/>
      <c r="N711" s="6"/>
      <c r="O711" s="6"/>
      <c r="P711" s="6"/>
      <c r="Q711" s="4"/>
    </row>
    <row r="712" spans="1:17" ht="13.8">
      <c r="A712" s="2"/>
      <c r="B712" s="2"/>
      <c r="C712" s="3"/>
      <c r="D712" s="3"/>
      <c r="E712" s="4"/>
      <c r="F712" s="4"/>
      <c r="G712" s="4"/>
      <c r="H712" s="4"/>
      <c r="I712" s="4"/>
      <c r="J712" s="4"/>
      <c r="K712" s="2"/>
      <c r="L712" s="5"/>
      <c r="M712" s="5"/>
      <c r="N712" s="6"/>
      <c r="O712" s="6"/>
      <c r="P712" s="6"/>
      <c r="Q712" s="4"/>
    </row>
    <row r="713" spans="1:17" ht="13.8">
      <c r="A713" s="2"/>
      <c r="B713" s="2"/>
      <c r="C713" s="3"/>
      <c r="D713" s="3"/>
      <c r="E713" s="4"/>
      <c r="F713" s="4"/>
      <c r="G713" s="4"/>
      <c r="H713" s="4"/>
      <c r="I713" s="4"/>
      <c r="J713" s="4"/>
      <c r="K713" s="2"/>
      <c r="L713" s="5"/>
      <c r="M713" s="5"/>
      <c r="N713" s="6"/>
      <c r="O713" s="6"/>
      <c r="P713" s="6"/>
      <c r="Q713" s="4"/>
    </row>
    <row r="714" spans="1:17" ht="13.8">
      <c r="A714" s="2"/>
      <c r="B714" s="2"/>
      <c r="C714" s="3"/>
      <c r="D714" s="3"/>
      <c r="E714" s="4"/>
      <c r="F714" s="4"/>
      <c r="G714" s="4"/>
      <c r="H714" s="4"/>
      <c r="I714" s="4"/>
      <c r="J714" s="4"/>
      <c r="K714" s="2"/>
      <c r="L714" s="5"/>
      <c r="M714" s="5"/>
      <c r="N714" s="6"/>
      <c r="O714" s="6"/>
      <c r="P714" s="6"/>
      <c r="Q714" s="4"/>
    </row>
    <row r="715" spans="1:17" ht="13.8">
      <c r="A715" s="2"/>
      <c r="B715" s="2"/>
      <c r="C715" s="3"/>
      <c r="D715" s="3"/>
      <c r="E715" s="4"/>
      <c r="F715" s="4"/>
      <c r="G715" s="4"/>
      <c r="H715" s="4"/>
      <c r="I715" s="4"/>
      <c r="J715" s="4"/>
      <c r="K715" s="2"/>
      <c r="L715" s="5"/>
      <c r="M715" s="5"/>
      <c r="N715" s="6"/>
      <c r="O715" s="6"/>
      <c r="P715" s="6"/>
      <c r="Q715" s="4"/>
    </row>
    <row r="716" spans="1:17" ht="13.8">
      <c r="A716" s="2"/>
      <c r="B716" s="2"/>
      <c r="C716" s="3"/>
      <c r="D716" s="3"/>
      <c r="E716" s="4"/>
      <c r="F716" s="4"/>
      <c r="G716" s="4"/>
      <c r="H716" s="4"/>
      <c r="I716" s="4"/>
      <c r="J716" s="4"/>
      <c r="K716" s="2"/>
      <c r="L716" s="5"/>
      <c r="M716" s="5"/>
      <c r="N716" s="6"/>
      <c r="O716" s="6"/>
      <c r="P716" s="6"/>
      <c r="Q716" s="4"/>
    </row>
    <row r="717" spans="1:17" ht="13.8">
      <c r="A717" s="2"/>
      <c r="B717" s="2"/>
      <c r="C717" s="3"/>
      <c r="D717" s="3"/>
      <c r="E717" s="4"/>
      <c r="F717" s="4"/>
      <c r="G717" s="4"/>
      <c r="H717" s="4"/>
      <c r="I717" s="4"/>
      <c r="J717" s="4"/>
      <c r="K717" s="2"/>
      <c r="L717" s="5"/>
      <c r="M717" s="5"/>
      <c r="N717" s="6"/>
      <c r="O717" s="6"/>
      <c r="P717" s="6"/>
      <c r="Q717" s="4"/>
    </row>
    <row r="718" spans="1:17" ht="13.8">
      <c r="A718" s="2"/>
      <c r="B718" s="2"/>
      <c r="C718" s="3"/>
      <c r="D718" s="3"/>
      <c r="E718" s="4"/>
      <c r="F718" s="4"/>
      <c r="G718" s="4"/>
      <c r="H718" s="4"/>
      <c r="I718" s="4"/>
      <c r="J718" s="4"/>
      <c r="K718" s="2"/>
      <c r="L718" s="5"/>
      <c r="M718" s="5"/>
      <c r="N718" s="6"/>
      <c r="O718" s="6"/>
      <c r="P718" s="6"/>
      <c r="Q718" s="4"/>
    </row>
    <row r="719" spans="1:17" ht="13.8">
      <c r="A719" s="2"/>
      <c r="B719" s="2"/>
      <c r="C719" s="3"/>
      <c r="D719" s="3"/>
      <c r="E719" s="4"/>
      <c r="F719" s="4"/>
      <c r="G719" s="4"/>
      <c r="H719" s="4"/>
      <c r="I719" s="4"/>
      <c r="J719" s="4"/>
      <c r="K719" s="2"/>
      <c r="L719" s="5"/>
      <c r="M719" s="5"/>
      <c r="N719" s="6"/>
      <c r="O719" s="6"/>
      <c r="P719" s="6"/>
      <c r="Q719" s="4"/>
    </row>
    <row r="720" spans="1:17" ht="13.8">
      <c r="A720" s="2"/>
      <c r="B720" s="2"/>
      <c r="C720" s="3"/>
      <c r="D720" s="3"/>
      <c r="E720" s="4"/>
      <c r="F720" s="4"/>
      <c r="G720" s="4"/>
      <c r="H720" s="4"/>
      <c r="I720" s="4"/>
      <c r="J720" s="4"/>
      <c r="K720" s="2"/>
      <c r="L720" s="5"/>
      <c r="M720" s="5"/>
      <c r="N720" s="6"/>
      <c r="O720" s="6"/>
      <c r="P720" s="6"/>
      <c r="Q720" s="4"/>
    </row>
    <row r="721" spans="1:17" ht="13.8">
      <c r="A721" s="2"/>
      <c r="B721" s="2"/>
      <c r="C721" s="3"/>
      <c r="D721" s="3"/>
      <c r="E721" s="4"/>
      <c r="F721" s="4"/>
      <c r="G721" s="4"/>
      <c r="H721" s="4"/>
      <c r="I721" s="4"/>
      <c r="J721" s="4"/>
      <c r="K721" s="2"/>
      <c r="L721" s="5"/>
      <c r="M721" s="5"/>
      <c r="N721" s="6"/>
      <c r="O721" s="6"/>
      <c r="P721" s="6"/>
      <c r="Q721" s="4"/>
    </row>
    <row r="722" spans="1:17" ht="13.8">
      <c r="A722" s="2"/>
      <c r="B722" s="2"/>
      <c r="C722" s="3"/>
      <c r="D722" s="3"/>
      <c r="E722" s="4"/>
      <c r="F722" s="4"/>
      <c r="G722" s="4"/>
      <c r="H722" s="4"/>
      <c r="I722" s="4"/>
      <c r="J722" s="4"/>
      <c r="K722" s="2"/>
      <c r="L722" s="5"/>
      <c r="M722" s="5"/>
      <c r="N722" s="6"/>
      <c r="O722" s="6"/>
      <c r="P722" s="6"/>
      <c r="Q722" s="4"/>
    </row>
    <row r="723" spans="1:17" ht="13.8">
      <c r="A723" s="2"/>
      <c r="B723" s="2"/>
      <c r="C723" s="3"/>
      <c r="D723" s="3"/>
      <c r="E723" s="4"/>
      <c r="F723" s="4"/>
      <c r="G723" s="4"/>
      <c r="H723" s="4"/>
      <c r="I723" s="4"/>
      <c r="J723" s="4"/>
      <c r="K723" s="2"/>
      <c r="L723" s="5"/>
      <c r="M723" s="5"/>
      <c r="N723" s="6"/>
      <c r="O723" s="6"/>
      <c r="P723" s="6"/>
      <c r="Q723" s="4"/>
    </row>
    <row r="724" spans="1:17" ht="13.8">
      <c r="A724" s="2"/>
      <c r="B724" s="2"/>
      <c r="C724" s="3"/>
      <c r="D724" s="3"/>
      <c r="E724" s="4"/>
      <c r="F724" s="4"/>
      <c r="G724" s="4"/>
      <c r="H724" s="4"/>
      <c r="I724" s="4"/>
      <c r="J724" s="4"/>
      <c r="K724" s="2"/>
      <c r="L724" s="5"/>
      <c r="M724" s="5"/>
      <c r="N724" s="6"/>
      <c r="O724" s="6"/>
      <c r="P724" s="6"/>
      <c r="Q724" s="4"/>
    </row>
    <row r="725" spans="1:17" ht="13.8">
      <c r="A725" s="2"/>
      <c r="B725" s="2"/>
      <c r="C725" s="3"/>
      <c r="D725" s="3"/>
      <c r="E725" s="4"/>
      <c r="F725" s="4"/>
      <c r="G725" s="4"/>
      <c r="H725" s="4"/>
      <c r="I725" s="4"/>
      <c r="J725" s="4"/>
      <c r="K725" s="2"/>
      <c r="L725" s="5"/>
      <c r="M725" s="5"/>
      <c r="N725" s="6"/>
      <c r="O725" s="6"/>
      <c r="P725" s="6"/>
      <c r="Q725" s="4"/>
    </row>
    <row r="726" spans="1:17" ht="13.8">
      <c r="A726" s="2"/>
      <c r="B726" s="2"/>
      <c r="C726" s="3"/>
      <c r="D726" s="3"/>
      <c r="E726" s="4"/>
      <c r="F726" s="4"/>
      <c r="G726" s="4"/>
      <c r="H726" s="4"/>
      <c r="I726" s="4"/>
      <c r="J726" s="4"/>
      <c r="K726" s="2"/>
      <c r="L726" s="5"/>
      <c r="M726" s="5"/>
      <c r="N726" s="6"/>
      <c r="O726" s="6"/>
      <c r="P726" s="6"/>
      <c r="Q726" s="4"/>
    </row>
    <row r="727" spans="1:17" ht="13.8">
      <c r="A727" s="2"/>
      <c r="B727" s="2"/>
      <c r="C727" s="3"/>
      <c r="D727" s="3"/>
      <c r="E727" s="4"/>
      <c r="F727" s="4"/>
      <c r="G727" s="4"/>
      <c r="H727" s="4"/>
      <c r="I727" s="4"/>
      <c r="J727" s="4"/>
      <c r="K727" s="2"/>
      <c r="L727" s="5"/>
      <c r="M727" s="5"/>
      <c r="N727" s="6"/>
      <c r="O727" s="6"/>
      <c r="P727" s="6"/>
      <c r="Q727" s="4"/>
    </row>
    <row r="728" spans="1:17" ht="13.8">
      <c r="A728" s="2"/>
      <c r="B728" s="2"/>
      <c r="C728" s="3"/>
      <c r="D728" s="3"/>
      <c r="E728" s="4"/>
      <c r="F728" s="4"/>
      <c r="G728" s="4"/>
      <c r="H728" s="4"/>
      <c r="I728" s="4"/>
      <c r="J728" s="4"/>
      <c r="K728" s="2"/>
      <c r="L728" s="5"/>
      <c r="M728" s="5"/>
      <c r="N728" s="6"/>
      <c r="O728" s="6"/>
      <c r="P728" s="6"/>
      <c r="Q728" s="4"/>
    </row>
    <row r="729" spans="1:17" ht="13.8">
      <c r="A729" s="2"/>
      <c r="B729" s="2"/>
      <c r="C729" s="3"/>
      <c r="D729" s="3"/>
      <c r="E729" s="4"/>
      <c r="F729" s="4"/>
      <c r="G729" s="4"/>
      <c r="H729" s="4"/>
      <c r="I729" s="4"/>
      <c r="J729" s="4"/>
      <c r="K729" s="2"/>
      <c r="L729" s="5"/>
      <c r="M729" s="5"/>
      <c r="N729" s="6"/>
      <c r="O729" s="6"/>
      <c r="P729" s="6"/>
      <c r="Q729" s="4"/>
    </row>
    <row r="730" spans="1:17" ht="13.8">
      <c r="A730" s="2"/>
      <c r="B730" s="2"/>
      <c r="C730" s="3"/>
      <c r="D730" s="3"/>
      <c r="E730" s="4"/>
      <c r="F730" s="4"/>
      <c r="G730" s="4"/>
      <c r="H730" s="4"/>
      <c r="I730" s="4"/>
      <c r="J730" s="4"/>
      <c r="K730" s="2"/>
      <c r="L730" s="5"/>
      <c r="M730" s="5"/>
      <c r="N730" s="6"/>
      <c r="O730" s="6"/>
      <c r="P730" s="6"/>
      <c r="Q730" s="4"/>
    </row>
    <row r="731" spans="1:17" ht="13.8">
      <c r="A731" s="2"/>
      <c r="B731" s="2"/>
      <c r="C731" s="3"/>
      <c r="D731" s="3"/>
      <c r="E731" s="4"/>
      <c r="F731" s="4"/>
      <c r="G731" s="4"/>
      <c r="H731" s="4"/>
      <c r="I731" s="4"/>
      <c r="J731" s="4"/>
      <c r="K731" s="2"/>
      <c r="L731" s="5"/>
      <c r="M731" s="5"/>
      <c r="N731" s="6"/>
      <c r="O731" s="6"/>
      <c r="P731" s="6"/>
      <c r="Q731" s="4"/>
    </row>
    <row r="732" spans="1:17" ht="13.8">
      <c r="A732" s="2"/>
      <c r="B732" s="2"/>
      <c r="C732" s="3"/>
      <c r="D732" s="3"/>
      <c r="E732" s="4"/>
      <c r="F732" s="4"/>
      <c r="G732" s="4"/>
      <c r="H732" s="4"/>
      <c r="I732" s="4"/>
      <c r="J732" s="4"/>
      <c r="K732" s="2"/>
      <c r="L732" s="5"/>
      <c r="M732" s="5"/>
      <c r="N732" s="6"/>
      <c r="O732" s="6"/>
      <c r="P732" s="6"/>
      <c r="Q732" s="4"/>
    </row>
    <row r="733" spans="1:17" ht="13.8">
      <c r="A733" s="2"/>
      <c r="B733" s="2"/>
      <c r="C733" s="3"/>
      <c r="D733" s="3"/>
      <c r="E733" s="4"/>
      <c r="F733" s="4"/>
      <c r="G733" s="4"/>
      <c r="H733" s="4"/>
      <c r="I733" s="4"/>
      <c r="J733" s="4"/>
      <c r="K733" s="2"/>
      <c r="L733" s="5"/>
      <c r="M733" s="5"/>
      <c r="N733" s="6"/>
      <c r="O733" s="6"/>
      <c r="P733" s="6"/>
      <c r="Q733" s="4"/>
    </row>
    <row r="734" spans="1:17" ht="13.8">
      <c r="A734" s="2"/>
      <c r="B734" s="2"/>
      <c r="C734" s="3"/>
      <c r="D734" s="3"/>
      <c r="E734" s="4"/>
      <c r="F734" s="4"/>
      <c r="G734" s="4"/>
      <c r="H734" s="4"/>
      <c r="I734" s="4"/>
      <c r="J734" s="4"/>
      <c r="K734" s="2"/>
      <c r="L734" s="5"/>
      <c r="M734" s="5"/>
      <c r="N734" s="6"/>
      <c r="O734" s="6"/>
      <c r="P734" s="6"/>
      <c r="Q734" s="4"/>
    </row>
    <row r="735" spans="1:17" ht="13.8">
      <c r="A735" s="2"/>
      <c r="B735" s="2"/>
      <c r="C735" s="3"/>
      <c r="D735" s="3"/>
      <c r="E735" s="4"/>
      <c r="F735" s="4"/>
      <c r="G735" s="4"/>
      <c r="H735" s="4"/>
      <c r="I735" s="4"/>
      <c r="J735" s="4"/>
      <c r="K735" s="2"/>
      <c r="L735" s="5"/>
      <c r="M735" s="5"/>
      <c r="N735" s="6"/>
      <c r="O735" s="6"/>
      <c r="P735" s="6"/>
      <c r="Q735" s="4"/>
    </row>
    <row r="736" spans="1:17" ht="13.8">
      <c r="A736" s="2"/>
      <c r="B736" s="2"/>
      <c r="C736" s="3"/>
      <c r="D736" s="3"/>
      <c r="E736" s="4"/>
      <c r="F736" s="4"/>
      <c r="G736" s="4"/>
      <c r="H736" s="4"/>
      <c r="I736" s="4"/>
      <c r="J736" s="4"/>
      <c r="K736" s="2"/>
      <c r="L736" s="5"/>
      <c r="M736" s="5"/>
      <c r="N736" s="6"/>
      <c r="O736" s="6"/>
      <c r="P736" s="6"/>
      <c r="Q736" s="4"/>
    </row>
    <row r="737" spans="1:17" ht="13.8">
      <c r="A737" s="2"/>
      <c r="B737" s="2"/>
      <c r="C737" s="3"/>
      <c r="D737" s="3"/>
      <c r="E737" s="4"/>
      <c r="F737" s="4"/>
      <c r="G737" s="4"/>
      <c r="H737" s="4"/>
      <c r="I737" s="4"/>
      <c r="J737" s="4"/>
      <c r="K737" s="2"/>
      <c r="L737" s="5"/>
      <c r="M737" s="5"/>
      <c r="N737" s="6"/>
      <c r="O737" s="6"/>
      <c r="P737" s="6"/>
      <c r="Q737" s="4"/>
    </row>
    <row r="738" spans="1:17" ht="13.8">
      <c r="A738" s="2"/>
      <c r="B738" s="2"/>
      <c r="C738" s="3"/>
      <c r="D738" s="3"/>
      <c r="E738" s="4"/>
      <c r="F738" s="4"/>
      <c r="G738" s="4"/>
      <c r="H738" s="4"/>
      <c r="I738" s="4"/>
      <c r="J738" s="4"/>
      <c r="K738" s="2"/>
      <c r="L738" s="5"/>
      <c r="M738" s="5"/>
      <c r="N738" s="6"/>
      <c r="O738" s="6"/>
      <c r="P738" s="6"/>
      <c r="Q738" s="4"/>
    </row>
    <row r="739" spans="1:17" ht="13.8">
      <c r="A739" s="2"/>
      <c r="B739" s="2"/>
      <c r="C739" s="3"/>
      <c r="D739" s="3"/>
      <c r="E739" s="4"/>
      <c r="F739" s="4"/>
      <c r="G739" s="4"/>
      <c r="H739" s="4"/>
      <c r="I739" s="4"/>
      <c r="J739" s="4"/>
      <c r="K739" s="2"/>
      <c r="L739" s="5"/>
      <c r="M739" s="5"/>
      <c r="N739" s="6"/>
      <c r="O739" s="6"/>
      <c r="P739" s="6"/>
      <c r="Q739" s="4"/>
    </row>
    <row r="740" spans="1:17" ht="13.8">
      <c r="A740" s="2"/>
      <c r="B740" s="2"/>
      <c r="C740" s="3"/>
      <c r="D740" s="3"/>
      <c r="E740" s="4"/>
      <c r="F740" s="4"/>
      <c r="G740" s="4"/>
      <c r="H740" s="4"/>
      <c r="I740" s="4"/>
      <c r="J740" s="4"/>
      <c r="K740" s="2"/>
      <c r="L740" s="5"/>
      <c r="M740" s="5"/>
      <c r="N740" s="6"/>
      <c r="O740" s="6"/>
      <c r="P740" s="6"/>
      <c r="Q740" s="4"/>
    </row>
    <row r="741" spans="1:17" ht="13.8">
      <c r="A741" s="2"/>
      <c r="B741" s="2"/>
      <c r="C741" s="3"/>
      <c r="D741" s="3"/>
      <c r="E741" s="4"/>
      <c r="F741" s="4"/>
      <c r="G741" s="4"/>
      <c r="H741" s="4"/>
      <c r="I741" s="4"/>
      <c r="J741" s="4"/>
      <c r="K741" s="2"/>
      <c r="L741" s="5"/>
      <c r="M741" s="5"/>
      <c r="N741" s="6"/>
      <c r="O741" s="6"/>
      <c r="P741" s="6"/>
      <c r="Q741" s="4"/>
    </row>
    <row r="742" spans="1:17" ht="13.8">
      <c r="A742" s="2"/>
      <c r="B742" s="2"/>
      <c r="C742" s="3"/>
      <c r="D742" s="3"/>
      <c r="E742" s="4"/>
      <c r="F742" s="4"/>
      <c r="G742" s="4"/>
      <c r="H742" s="4"/>
      <c r="I742" s="4"/>
      <c r="J742" s="4"/>
      <c r="K742" s="2"/>
      <c r="L742" s="5"/>
      <c r="M742" s="5"/>
      <c r="N742" s="6"/>
      <c r="O742" s="6"/>
      <c r="P742" s="6"/>
      <c r="Q742" s="4"/>
    </row>
    <row r="743" spans="1:17" ht="13.8">
      <c r="A743" s="2"/>
      <c r="B743" s="2"/>
      <c r="C743" s="3"/>
      <c r="D743" s="3"/>
      <c r="E743" s="4"/>
      <c r="F743" s="4"/>
      <c r="G743" s="4"/>
      <c r="H743" s="4"/>
      <c r="I743" s="4"/>
      <c r="J743" s="4"/>
      <c r="K743" s="2"/>
      <c r="L743" s="5"/>
      <c r="M743" s="5"/>
      <c r="N743" s="6"/>
      <c r="O743" s="6"/>
      <c r="P743" s="6"/>
      <c r="Q743" s="4"/>
    </row>
    <row r="744" spans="1:17" ht="13.8">
      <c r="A744" s="2"/>
      <c r="B744" s="2"/>
      <c r="C744" s="3"/>
      <c r="D744" s="3"/>
      <c r="E744" s="4"/>
      <c r="F744" s="4"/>
      <c r="G744" s="4"/>
      <c r="H744" s="4"/>
      <c r="I744" s="4"/>
      <c r="J744" s="4"/>
      <c r="K744" s="2"/>
      <c r="L744" s="5"/>
      <c r="M744" s="5"/>
      <c r="N744" s="6"/>
      <c r="O744" s="6"/>
      <c r="P744" s="6"/>
      <c r="Q744" s="4"/>
    </row>
    <row r="745" spans="1:17" ht="13.8">
      <c r="A745" s="2"/>
      <c r="B745" s="2"/>
      <c r="C745" s="3"/>
      <c r="D745" s="3"/>
      <c r="E745" s="4"/>
      <c r="F745" s="4"/>
      <c r="G745" s="4"/>
      <c r="H745" s="4"/>
      <c r="I745" s="4"/>
      <c r="J745" s="4"/>
      <c r="K745" s="2"/>
      <c r="L745" s="5"/>
      <c r="M745" s="5"/>
      <c r="N745" s="6"/>
      <c r="O745" s="6"/>
      <c r="P745" s="6"/>
      <c r="Q745" s="4"/>
    </row>
    <row r="746" spans="1:17" ht="13.8">
      <c r="A746" s="2"/>
      <c r="B746" s="2"/>
      <c r="C746" s="3"/>
      <c r="D746" s="3"/>
      <c r="E746" s="4"/>
      <c r="F746" s="4"/>
      <c r="G746" s="4"/>
      <c r="H746" s="4"/>
      <c r="I746" s="4"/>
      <c r="J746" s="4"/>
      <c r="K746" s="2"/>
      <c r="L746" s="5"/>
      <c r="M746" s="5"/>
      <c r="N746" s="6"/>
      <c r="O746" s="6"/>
      <c r="P746" s="6"/>
      <c r="Q746" s="4"/>
    </row>
    <row r="747" spans="1:17" ht="13.8">
      <c r="A747" s="2"/>
      <c r="B747" s="2"/>
      <c r="C747" s="3"/>
      <c r="D747" s="3"/>
      <c r="E747" s="4"/>
      <c r="F747" s="4"/>
      <c r="G747" s="4"/>
      <c r="H747" s="4"/>
      <c r="I747" s="4"/>
      <c r="J747" s="4"/>
      <c r="K747" s="2"/>
      <c r="L747" s="5"/>
      <c r="M747" s="5"/>
      <c r="N747" s="6"/>
      <c r="O747" s="6"/>
      <c r="P747" s="6"/>
      <c r="Q747" s="4"/>
    </row>
    <row r="748" spans="1:17" ht="13.8">
      <c r="A748" s="2"/>
      <c r="B748" s="2"/>
      <c r="C748" s="3"/>
      <c r="D748" s="3"/>
      <c r="E748" s="4"/>
      <c r="F748" s="4"/>
      <c r="G748" s="4"/>
      <c r="H748" s="4"/>
      <c r="I748" s="4"/>
      <c r="J748" s="4"/>
      <c r="K748" s="2"/>
      <c r="L748" s="5"/>
      <c r="M748" s="5"/>
      <c r="N748" s="6"/>
      <c r="O748" s="6"/>
      <c r="P748" s="6"/>
      <c r="Q748" s="4"/>
    </row>
    <row r="749" spans="1:17" ht="13.8">
      <c r="A749" s="2"/>
      <c r="B749" s="2"/>
      <c r="C749" s="3"/>
      <c r="D749" s="3"/>
      <c r="E749" s="4"/>
      <c r="F749" s="4"/>
      <c r="G749" s="4"/>
      <c r="H749" s="4"/>
      <c r="I749" s="4"/>
      <c r="J749" s="4"/>
      <c r="K749" s="2"/>
      <c r="L749" s="5"/>
      <c r="M749" s="5"/>
      <c r="N749" s="6"/>
      <c r="O749" s="6"/>
      <c r="P749" s="6"/>
      <c r="Q749" s="4"/>
    </row>
    <row r="750" spans="1:17" ht="13.8">
      <c r="A750" s="2"/>
      <c r="B750" s="2"/>
      <c r="C750" s="3"/>
      <c r="D750" s="3"/>
      <c r="E750" s="4"/>
      <c r="F750" s="4"/>
      <c r="G750" s="4"/>
      <c r="H750" s="4"/>
      <c r="I750" s="4"/>
      <c r="J750" s="4"/>
      <c r="K750" s="2"/>
      <c r="L750" s="5"/>
      <c r="M750" s="5"/>
      <c r="N750" s="6"/>
      <c r="O750" s="6"/>
      <c r="P750" s="6"/>
      <c r="Q750" s="4"/>
    </row>
    <row r="751" spans="1:17" ht="13.8">
      <c r="A751" s="2"/>
      <c r="B751" s="2"/>
      <c r="C751" s="3"/>
      <c r="D751" s="3"/>
      <c r="E751" s="4"/>
      <c r="F751" s="4"/>
      <c r="G751" s="4"/>
      <c r="H751" s="4"/>
      <c r="I751" s="4"/>
      <c r="J751" s="4"/>
      <c r="K751" s="2"/>
      <c r="L751" s="5"/>
      <c r="M751" s="5"/>
      <c r="N751" s="6"/>
      <c r="O751" s="6"/>
      <c r="P751" s="6"/>
      <c r="Q751" s="4"/>
    </row>
    <row r="752" spans="1:17" ht="13.8">
      <c r="A752" s="2"/>
      <c r="B752" s="2"/>
      <c r="C752" s="3"/>
      <c r="D752" s="3"/>
      <c r="E752" s="4"/>
      <c r="F752" s="4"/>
      <c r="G752" s="4"/>
      <c r="H752" s="4"/>
      <c r="I752" s="4"/>
      <c r="J752" s="4"/>
      <c r="K752" s="2"/>
      <c r="L752" s="5"/>
      <c r="M752" s="5"/>
      <c r="N752" s="6"/>
      <c r="O752" s="6"/>
      <c r="P752" s="6"/>
      <c r="Q752" s="4"/>
    </row>
    <row r="753" spans="1:17" ht="13.8">
      <c r="A753" s="2"/>
      <c r="B753" s="2"/>
      <c r="C753" s="3"/>
      <c r="D753" s="3"/>
      <c r="E753" s="4"/>
      <c r="F753" s="4"/>
      <c r="G753" s="4"/>
      <c r="H753" s="4"/>
      <c r="I753" s="4"/>
      <c r="J753" s="4"/>
      <c r="K753" s="2"/>
      <c r="L753" s="5"/>
      <c r="M753" s="5"/>
      <c r="N753" s="6"/>
      <c r="O753" s="6"/>
      <c r="P753" s="6"/>
      <c r="Q753" s="4"/>
    </row>
    <row r="754" spans="1:17" ht="13.8">
      <c r="A754" s="2"/>
      <c r="B754" s="2"/>
      <c r="C754" s="3"/>
      <c r="D754" s="3"/>
      <c r="E754" s="4"/>
      <c r="F754" s="4"/>
      <c r="G754" s="4"/>
      <c r="H754" s="4"/>
      <c r="I754" s="4"/>
      <c r="J754" s="4"/>
      <c r="K754" s="2"/>
      <c r="L754" s="5"/>
      <c r="M754" s="5"/>
      <c r="N754" s="6"/>
      <c r="O754" s="6"/>
      <c r="P754" s="6"/>
      <c r="Q754" s="4"/>
    </row>
    <row r="755" spans="1:17" ht="13.8">
      <c r="A755" s="2"/>
      <c r="B755" s="2"/>
      <c r="C755" s="3"/>
      <c r="D755" s="3"/>
      <c r="E755" s="4"/>
      <c r="F755" s="4"/>
      <c r="G755" s="4"/>
      <c r="H755" s="4"/>
      <c r="I755" s="4"/>
      <c r="J755" s="4"/>
      <c r="K755" s="2"/>
      <c r="L755" s="5"/>
      <c r="M755" s="5"/>
      <c r="N755" s="6"/>
      <c r="O755" s="6"/>
      <c r="P755" s="6"/>
      <c r="Q755" s="4"/>
    </row>
    <row r="756" spans="1:17" ht="13.8">
      <c r="A756" s="2"/>
      <c r="B756" s="2"/>
      <c r="C756" s="3"/>
      <c r="D756" s="3"/>
      <c r="E756" s="4"/>
      <c r="F756" s="4"/>
      <c r="G756" s="4"/>
      <c r="H756" s="4"/>
      <c r="I756" s="4"/>
      <c r="J756" s="4"/>
      <c r="K756" s="2"/>
      <c r="L756" s="5"/>
      <c r="M756" s="5"/>
      <c r="N756" s="6"/>
      <c r="O756" s="6"/>
      <c r="P756" s="6"/>
      <c r="Q756" s="4"/>
    </row>
    <row r="757" spans="1:17" ht="13.8">
      <c r="A757" s="2"/>
      <c r="B757" s="2"/>
      <c r="C757" s="3"/>
      <c r="D757" s="3"/>
      <c r="E757" s="4"/>
      <c r="F757" s="4"/>
      <c r="G757" s="4"/>
      <c r="H757" s="4"/>
      <c r="I757" s="4"/>
      <c r="J757" s="4"/>
      <c r="K757" s="2"/>
      <c r="L757" s="5"/>
      <c r="M757" s="5"/>
      <c r="N757" s="6"/>
      <c r="O757" s="6"/>
      <c r="P757" s="6"/>
      <c r="Q757" s="4"/>
    </row>
    <row r="758" spans="1:17" ht="13.8">
      <c r="A758" s="2"/>
      <c r="B758" s="2"/>
      <c r="C758" s="3"/>
      <c r="D758" s="3"/>
      <c r="E758" s="4"/>
      <c r="F758" s="4"/>
      <c r="G758" s="4"/>
      <c r="H758" s="4"/>
      <c r="I758" s="4"/>
      <c r="J758" s="4"/>
      <c r="K758" s="2"/>
      <c r="L758" s="5"/>
      <c r="M758" s="5"/>
      <c r="N758" s="6"/>
      <c r="O758" s="6"/>
      <c r="P758" s="6"/>
      <c r="Q758" s="4"/>
    </row>
    <row r="759" spans="1:17" ht="13.8">
      <c r="A759" s="2"/>
      <c r="B759" s="2"/>
      <c r="C759" s="3"/>
      <c r="D759" s="3"/>
      <c r="E759" s="4"/>
      <c r="F759" s="4"/>
      <c r="G759" s="4"/>
      <c r="H759" s="4"/>
      <c r="I759" s="4"/>
      <c r="J759" s="4"/>
      <c r="K759" s="2"/>
      <c r="L759" s="5"/>
      <c r="M759" s="5"/>
      <c r="N759" s="6"/>
      <c r="O759" s="6"/>
      <c r="P759" s="6"/>
      <c r="Q759" s="4"/>
    </row>
    <row r="760" spans="1:17" ht="13.8">
      <c r="A760" s="2"/>
      <c r="B760" s="2"/>
      <c r="C760" s="3"/>
      <c r="D760" s="3"/>
      <c r="E760" s="4"/>
      <c r="F760" s="4"/>
      <c r="G760" s="4"/>
      <c r="H760" s="4"/>
      <c r="I760" s="4"/>
      <c r="J760" s="4"/>
      <c r="K760" s="2"/>
      <c r="L760" s="5"/>
      <c r="M760" s="5"/>
      <c r="N760" s="6"/>
      <c r="O760" s="6"/>
      <c r="P760" s="6"/>
      <c r="Q760" s="4"/>
    </row>
    <row r="761" spans="1:17" ht="13.8">
      <c r="A761" s="2"/>
      <c r="B761" s="2"/>
      <c r="C761" s="3"/>
      <c r="D761" s="3"/>
      <c r="E761" s="4"/>
      <c r="F761" s="4"/>
      <c r="G761" s="4"/>
      <c r="H761" s="4"/>
      <c r="I761" s="4"/>
      <c r="J761" s="4"/>
      <c r="K761" s="2"/>
      <c r="L761" s="5"/>
      <c r="M761" s="5"/>
      <c r="N761" s="6"/>
      <c r="O761" s="6"/>
      <c r="P761" s="6"/>
      <c r="Q761" s="4"/>
    </row>
    <row r="762" spans="1:17" ht="13.8">
      <c r="A762" s="2"/>
      <c r="B762" s="2"/>
      <c r="C762" s="3"/>
      <c r="D762" s="3"/>
      <c r="E762" s="4"/>
      <c r="F762" s="4"/>
      <c r="G762" s="4"/>
      <c r="H762" s="4"/>
      <c r="I762" s="4"/>
      <c r="J762" s="4"/>
      <c r="K762" s="2"/>
      <c r="L762" s="5"/>
      <c r="M762" s="5"/>
      <c r="N762" s="6"/>
      <c r="O762" s="6"/>
      <c r="P762" s="6"/>
      <c r="Q762" s="4"/>
    </row>
    <row r="763" spans="1:17" ht="13.8">
      <c r="A763" s="2"/>
      <c r="B763" s="2"/>
      <c r="C763" s="3"/>
      <c r="D763" s="3"/>
      <c r="E763" s="4"/>
      <c r="F763" s="4"/>
      <c r="G763" s="4"/>
      <c r="H763" s="4"/>
      <c r="I763" s="4"/>
      <c r="J763" s="4"/>
      <c r="K763" s="2"/>
      <c r="L763" s="5"/>
      <c r="M763" s="5"/>
      <c r="N763" s="6"/>
      <c r="O763" s="6"/>
      <c r="P763" s="6"/>
      <c r="Q763" s="4"/>
    </row>
    <row r="764" spans="1:17" ht="13.8">
      <c r="A764" s="2"/>
      <c r="B764" s="2"/>
      <c r="C764" s="3"/>
      <c r="D764" s="3"/>
      <c r="E764" s="4"/>
      <c r="F764" s="4"/>
      <c r="G764" s="4"/>
      <c r="H764" s="4"/>
      <c r="I764" s="4"/>
      <c r="J764" s="4"/>
      <c r="K764" s="2"/>
      <c r="L764" s="5"/>
      <c r="M764" s="5"/>
      <c r="N764" s="6"/>
      <c r="O764" s="6"/>
      <c r="P764" s="6"/>
      <c r="Q764" s="4"/>
    </row>
    <row r="765" spans="1:17" ht="13.8">
      <c r="A765" s="2"/>
      <c r="B765" s="2"/>
      <c r="C765" s="3"/>
      <c r="D765" s="3"/>
      <c r="E765" s="4"/>
      <c r="F765" s="4"/>
      <c r="G765" s="4"/>
      <c r="H765" s="4"/>
      <c r="I765" s="4"/>
      <c r="J765" s="4"/>
      <c r="K765" s="2"/>
      <c r="L765" s="5"/>
      <c r="M765" s="5"/>
      <c r="N765" s="6"/>
      <c r="O765" s="6"/>
      <c r="P765" s="6"/>
      <c r="Q765" s="4"/>
    </row>
    <row r="766" spans="1:17" ht="13.8">
      <c r="A766" s="2"/>
      <c r="B766" s="2"/>
      <c r="C766" s="3"/>
      <c r="D766" s="3"/>
      <c r="E766" s="4"/>
      <c r="F766" s="4"/>
      <c r="G766" s="4"/>
      <c r="H766" s="4"/>
      <c r="I766" s="4"/>
      <c r="J766" s="4"/>
      <c r="K766" s="2"/>
      <c r="L766" s="5"/>
      <c r="M766" s="5"/>
      <c r="N766" s="6"/>
      <c r="O766" s="6"/>
      <c r="P766" s="6"/>
      <c r="Q766" s="4"/>
    </row>
    <row r="767" spans="1:17" ht="13.8">
      <c r="A767" s="2"/>
      <c r="B767" s="2"/>
      <c r="C767" s="3"/>
      <c r="D767" s="3"/>
      <c r="E767" s="4"/>
      <c r="F767" s="4"/>
      <c r="G767" s="4"/>
      <c r="H767" s="4"/>
      <c r="I767" s="4"/>
      <c r="J767" s="4"/>
      <c r="K767" s="2"/>
      <c r="L767" s="5"/>
      <c r="M767" s="5"/>
      <c r="N767" s="6"/>
      <c r="O767" s="6"/>
      <c r="P767" s="6"/>
      <c r="Q767" s="4"/>
    </row>
    <row r="768" spans="1:17" ht="13.8">
      <c r="A768" s="2"/>
      <c r="B768" s="2"/>
      <c r="C768" s="3"/>
      <c r="D768" s="3"/>
      <c r="E768" s="4"/>
      <c r="F768" s="4"/>
      <c r="G768" s="4"/>
      <c r="H768" s="4"/>
      <c r="I768" s="4"/>
      <c r="J768" s="4"/>
      <c r="K768" s="2"/>
      <c r="L768" s="5"/>
      <c r="M768" s="5"/>
      <c r="N768" s="6"/>
      <c r="O768" s="6"/>
      <c r="P768" s="6"/>
      <c r="Q768" s="4"/>
    </row>
    <row r="769" spans="1:17" ht="13.8">
      <c r="A769" s="2"/>
      <c r="B769" s="2"/>
      <c r="C769" s="3"/>
      <c r="D769" s="3"/>
      <c r="E769" s="4"/>
      <c r="F769" s="4"/>
      <c r="G769" s="4"/>
      <c r="H769" s="4"/>
      <c r="I769" s="4"/>
      <c r="J769" s="4"/>
      <c r="K769" s="2"/>
      <c r="L769" s="5"/>
      <c r="M769" s="5"/>
      <c r="N769" s="6"/>
      <c r="O769" s="6"/>
      <c r="P769" s="6"/>
      <c r="Q769" s="4"/>
    </row>
    <row r="770" spans="1:17" ht="13.8">
      <c r="A770" s="2"/>
      <c r="B770" s="2"/>
      <c r="C770" s="3"/>
      <c r="D770" s="3"/>
      <c r="E770" s="4"/>
      <c r="F770" s="4"/>
      <c r="G770" s="4"/>
      <c r="H770" s="4"/>
      <c r="I770" s="4"/>
      <c r="J770" s="4"/>
      <c r="K770" s="2"/>
      <c r="L770" s="5"/>
      <c r="M770" s="5"/>
      <c r="N770" s="6"/>
      <c r="O770" s="6"/>
      <c r="P770" s="6"/>
      <c r="Q770" s="4"/>
    </row>
    <row r="771" spans="1:17" ht="13.8">
      <c r="A771" s="2"/>
      <c r="B771" s="2"/>
      <c r="C771" s="3"/>
      <c r="D771" s="3"/>
      <c r="E771" s="4"/>
      <c r="F771" s="4"/>
      <c r="G771" s="4"/>
      <c r="H771" s="4"/>
      <c r="I771" s="4"/>
      <c r="J771" s="4"/>
      <c r="K771" s="2"/>
      <c r="L771" s="5"/>
      <c r="M771" s="5"/>
      <c r="N771" s="6"/>
      <c r="O771" s="6"/>
      <c r="P771" s="6"/>
      <c r="Q771" s="4"/>
    </row>
    <row r="772" spans="1:17" ht="13.8">
      <c r="A772" s="2"/>
      <c r="B772" s="2"/>
      <c r="C772" s="3"/>
      <c r="D772" s="3"/>
      <c r="E772" s="4"/>
      <c r="F772" s="4"/>
      <c r="G772" s="4"/>
      <c r="H772" s="4"/>
      <c r="I772" s="4"/>
      <c r="J772" s="4"/>
      <c r="K772" s="2"/>
      <c r="L772" s="5"/>
      <c r="M772" s="5"/>
      <c r="N772" s="6"/>
      <c r="O772" s="6"/>
      <c r="P772" s="6"/>
      <c r="Q772" s="4"/>
    </row>
    <row r="773" spans="1:17" ht="13.8">
      <c r="A773" s="2"/>
      <c r="B773" s="2"/>
      <c r="C773" s="3"/>
      <c r="D773" s="3"/>
      <c r="E773" s="4"/>
      <c r="F773" s="4"/>
      <c r="G773" s="4"/>
      <c r="H773" s="4"/>
      <c r="I773" s="4"/>
      <c r="J773" s="4"/>
      <c r="K773" s="2"/>
      <c r="L773" s="5"/>
      <c r="M773" s="5"/>
      <c r="N773" s="6"/>
      <c r="O773" s="6"/>
      <c r="P773" s="6"/>
      <c r="Q773" s="4"/>
    </row>
    <row r="774" spans="1:17" ht="13.8">
      <c r="A774" s="2"/>
      <c r="B774" s="2"/>
      <c r="C774" s="3"/>
      <c r="D774" s="3"/>
      <c r="E774" s="4"/>
      <c r="F774" s="4"/>
      <c r="G774" s="4"/>
      <c r="H774" s="4"/>
      <c r="I774" s="4"/>
      <c r="J774" s="4"/>
      <c r="K774" s="2"/>
      <c r="L774" s="5"/>
      <c r="M774" s="5"/>
      <c r="N774" s="6"/>
      <c r="O774" s="6"/>
      <c r="P774" s="6"/>
      <c r="Q774" s="4"/>
    </row>
    <row r="775" spans="1:17" ht="13.8">
      <c r="A775" s="2"/>
      <c r="B775" s="2"/>
      <c r="C775" s="3"/>
      <c r="D775" s="3"/>
      <c r="E775" s="4"/>
      <c r="F775" s="4"/>
      <c r="G775" s="4"/>
      <c r="H775" s="4"/>
      <c r="I775" s="4"/>
      <c r="J775" s="4"/>
      <c r="K775" s="2"/>
      <c r="L775" s="5"/>
      <c r="M775" s="5"/>
      <c r="N775" s="6"/>
      <c r="O775" s="6"/>
      <c r="P775" s="6"/>
      <c r="Q77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48"/>
  <sheetViews>
    <sheetView zoomScale="78" zoomScaleNormal="78" workbookViewId="0">
      <selection sqref="A1:M1"/>
    </sheetView>
  </sheetViews>
  <sheetFormatPr defaultColWidth="9.109375" defaultRowHeight="21"/>
  <cols>
    <col min="1" max="1" width="6.33203125" style="122" customWidth="1"/>
    <col min="2" max="2" width="40.88671875" style="122" customWidth="1"/>
    <col min="3" max="3" width="35.109375" style="122" customWidth="1"/>
    <col min="4" max="4" width="39" style="122" customWidth="1"/>
    <col min="5" max="5" width="38.44140625" style="122" customWidth="1"/>
    <col min="6" max="6" width="36" style="122" customWidth="1"/>
    <col min="7" max="7" width="34.109375" style="122" customWidth="1"/>
    <col min="8" max="8" width="31" style="122" customWidth="1"/>
    <col min="9" max="9" width="27.88671875" style="122" customWidth="1"/>
    <col min="10" max="10" width="31.109375" style="122" customWidth="1"/>
    <col min="11" max="11" width="32.88671875" style="122" customWidth="1"/>
    <col min="12" max="12" width="38.33203125" style="122" customWidth="1"/>
    <col min="13" max="13" width="31.5546875" style="122" customWidth="1"/>
    <col min="14" max="14" width="40.6640625" style="122" customWidth="1"/>
    <col min="15" max="15" width="31.6640625" style="122" customWidth="1"/>
    <col min="16" max="16384" width="9.109375" style="122"/>
  </cols>
  <sheetData>
    <row r="1" spans="1:15" ht="30" customHeight="1">
      <c r="A1" s="170" t="s">
        <v>17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5" ht="30" customHeight="1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30" customHeight="1">
      <c r="A3" s="171" t="s">
        <v>19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3"/>
    </row>
    <row r="4" spans="1:15" ht="40.5" customHeight="1">
      <c r="A4" s="170" t="s">
        <v>20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100.05" customHeight="1">
      <c r="A5" s="130" t="s">
        <v>21</v>
      </c>
      <c r="B5" s="131" t="s">
        <v>22</v>
      </c>
      <c r="C5" s="131" t="s">
        <v>23</v>
      </c>
      <c r="D5" s="132" t="s">
        <v>24</v>
      </c>
      <c r="E5" s="132" t="s">
        <v>25</v>
      </c>
      <c r="F5" s="133" t="s">
        <v>26</v>
      </c>
      <c r="G5" s="132" t="s">
        <v>27</v>
      </c>
      <c r="H5" s="132" t="s">
        <v>28</v>
      </c>
      <c r="I5" s="133" t="s">
        <v>29</v>
      </c>
      <c r="J5" s="133" t="s">
        <v>30</v>
      </c>
      <c r="K5" s="133" t="s">
        <v>31</v>
      </c>
      <c r="L5" s="131" t="s">
        <v>32</v>
      </c>
      <c r="M5" s="133" t="s">
        <v>33</v>
      </c>
    </row>
    <row r="6" spans="1:15" ht="30" customHeight="1">
      <c r="A6" s="131"/>
      <c r="B6" s="131"/>
      <c r="C6" s="166" t="s">
        <v>34</v>
      </c>
      <c r="D6" s="166" t="s">
        <v>34</v>
      </c>
      <c r="E6" s="166" t="s">
        <v>34</v>
      </c>
      <c r="F6" s="166" t="s">
        <v>34</v>
      </c>
      <c r="G6" s="166" t="s">
        <v>34</v>
      </c>
      <c r="H6" s="166" t="s">
        <v>34</v>
      </c>
      <c r="I6" s="166" t="s">
        <v>34</v>
      </c>
      <c r="J6" s="166" t="s">
        <v>34</v>
      </c>
      <c r="K6" s="166" t="s">
        <v>34</v>
      </c>
      <c r="L6" s="166" t="s">
        <v>34</v>
      </c>
      <c r="M6" s="166" t="s">
        <v>34</v>
      </c>
      <c r="N6" s="152"/>
      <c r="O6" s="155"/>
    </row>
    <row r="7" spans="1:15" ht="30" customHeight="1">
      <c r="A7" s="134">
        <v>1</v>
      </c>
      <c r="B7" s="134" t="s">
        <v>35</v>
      </c>
      <c r="C7" s="135">
        <v>173014347340.54599</v>
      </c>
      <c r="D7" s="135">
        <v>9166320000</v>
      </c>
      <c r="E7" s="136">
        <v>5268000000</v>
      </c>
      <c r="F7" s="136">
        <v>7645165066.9990997</v>
      </c>
      <c r="G7" s="135">
        <v>22915800000</v>
      </c>
      <c r="H7" s="135">
        <v>12643200000</v>
      </c>
      <c r="I7" s="135">
        <v>2177486835.3195</v>
      </c>
      <c r="J7" s="135">
        <v>11591198055.940001</v>
      </c>
      <c r="K7" s="146">
        <v>0</v>
      </c>
      <c r="L7" s="135">
        <v>30414335312.026501</v>
      </c>
      <c r="M7" s="149">
        <f>SUM(C7:L7)</f>
        <v>274835852610.83109</v>
      </c>
      <c r="N7" s="150"/>
      <c r="O7" s="150"/>
    </row>
    <row r="8" spans="1:15" ht="30" customHeight="1">
      <c r="A8" s="134">
        <v>2</v>
      </c>
      <c r="B8" s="134" t="s">
        <v>36</v>
      </c>
      <c r="C8" s="135">
        <v>87755189083.891403</v>
      </c>
      <c r="D8" s="135">
        <v>4649280000</v>
      </c>
      <c r="E8" s="135">
        <v>2672000000</v>
      </c>
      <c r="F8" s="135">
        <v>3877729889.7156</v>
      </c>
      <c r="G8" s="135">
        <v>11623200000</v>
      </c>
      <c r="H8" s="135">
        <v>6412800000</v>
      </c>
      <c r="I8" s="135">
        <v>7258289451.0649996</v>
      </c>
      <c r="J8" s="135">
        <v>38637326853.139999</v>
      </c>
      <c r="K8" s="149">
        <v>26439936801.509998</v>
      </c>
      <c r="L8" s="135">
        <v>101381117706.755</v>
      </c>
      <c r="M8" s="149">
        <f t="shared" ref="M8:M19" si="0">SUM(C8:L8)</f>
        <v>290706869786.07703</v>
      </c>
      <c r="O8" s="155"/>
    </row>
    <row r="9" spans="1:15" ht="30" customHeight="1">
      <c r="A9" s="134">
        <v>3</v>
      </c>
      <c r="B9" s="134" t="s">
        <v>37</v>
      </c>
      <c r="C9" s="135">
        <v>67655572422.461197</v>
      </c>
      <c r="D9" s="135">
        <v>3584400000</v>
      </c>
      <c r="E9" s="135">
        <v>2060000000</v>
      </c>
      <c r="F9" s="135">
        <v>2989567205.3944998</v>
      </c>
      <c r="G9" s="135">
        <v>8961000000</v>
      </c>
      <c r="H9" s="135">
        <v>4944000000</v>
      </c>
      <c r="I9" s="135">
        <v>5080802615.7454996</v>
      </c>
      <c r="J9" s="135">
        <v>27046128797.200001</v>
      </c>
      <c r="K9" s="149">
        <v>20384083013.139999</v>
      </c>
      <c r="L9" s="135">
        <v>70966782394.7285</v>
      </c>
      <c r="M9" s="149">
        <f t="shared" si="0"/>
        <v>213672336448.66968</v>
      </c>
      <c r="O9" s="150"/>
    </row>
    <row r="10" spans="1:15" ht="30" customHeight="1">
      <c r="A10" s="134">
        <v>4</v>
      </c>
      <c r="B10" s="134" t="s">
        <v>38</v>
      </c>
      <c r="C10" s="135">
        <v>19548120574.021</v>
      </c>
      <c r="D10" s="135">
        <v>2600000000</v>
      </c>
      <c r="E10" s="135">
        <v>0</v>
      </c>
      <c r="F10" s="135">
        <v>2168528828.8209</v>
      </c>
      <c r="G10" s="135">
        <v>6500000000</v>
      </c>
      <c r="H10" s="135">
        <v>0</v>
      </c>
      <c r="I10" s="135">
        <v>0</v>
      </c>
      <c r="J10" s="135">
        <v>0</v>
      </c>
      <c r="K10" s="149">
        <v>14785910008.42</v>
      </c>
      <c r="L10" s="135">
        <v>0</v>
      </c>
      <c r="M10" s="149">
        <f t="shared" si="0"/>
        <v>45602559411.261902</v>
      </c>
      <c r="O10" s="150"/>
    </row>
    <row r="11" spans="1:15" ht="30" customHeight="1">
      <c r="A11" s="134">
        <v>5</v>
      </c>
      <c r="B11" s="134" t="s">
        <v>39</v>
      </c>
      <c r="C11" s="135">
        <v>7478462887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778489793.27999997</v>
      </c>
      <c r="M11" s="149">
        <f t="shared" si="0"/>
        <v>8256952680.2799997</v>
      </c>
      <c r="O11" s="155"/>
    </row>
    <row r="12" spans="1:15" ht="30" customHeight="1">
      <c r="A12" s="134">
        <v>6</v>
      </c>
      <c r="B12" s="137" t="s">
        <v>40</v>
      </c>
      <c r="C12" s="135">
        <v>6089682625.3500004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5">
        <v>604857454.25999999</v>
      </c>
      <c r="J12" s="135">
        <v>3126027237.7600002</v>
      </c>
      <c r="K12" s="135">
        <v>0</v>
      </c>
      <c r="L12" s="135">
        <v>7931228222.7600002</v>
      </c>
      <c r="M12" s="149">
        <f t="shared" si="0"/>
        <v>17751795540.130001</v>
      </c>
    </row>
    <row r="13" spans="1:15" ht="30" customHeight="1">
      <c r="A13" s="134">
        <v>7</v>
      </c>
      <c r="B13" s="137" t="s">
        <v>41</v>
      </c>
      <c r="C13" s="135">
        <v>5060144079.96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49">
        <f t="shared" si="0"/>
        <v>5060144079.96</v>
      </c>
      <c r="O13" s="150"/>
    </row>
    <row r="14" spans="1:15" ht="40.799999999999997" customHeight="1">
      <c r="A14" s="134">
        <v>8</v>
      </c>
      <c r="B14" s="137" t="s">
        <v>42</v>
      </c>
      <c r="C14" s="135">
        <v>100000000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49">
        <f t="shared" si="0"/>
        <v>100000000</v>
      </c>
    </row>
    <row r="15" spans="1:15" ht="38.25" customHeight="1">
      <c r="A15" s="134">
        <v>9</v>
      </c>
      <c r="B15" s="137" t="s">
        <v>43</v>
      </c>
      <c r="C15" s="135">
        <v>5224565388.6099997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49">
        <f t="shared" si="0"/>
        <v>5224565388.6099997</v>
      </c>
    </row>
    <row r="16" spans="1:15" ht="63">
      <c r="A16" s="134">
        <v>10</v>
      </c>
      <c r="B16" s="137" t="s">
        <v>44</v>
      </c>
      <c r="C16" s="138">
        <v>28595972441.900002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49">
        <f t="shared" si="0"/>
        <v>28595972441.900002</v>
      </c>
    </row>
    <row r="17" spans="1:15" ht="60" customHeight="1">
      <c r="A17" s="134">
        <v>11</v>
      </c>
      <c r="B17" s="137" t="s">
        <v>45</v>
      </c>
      <c r="C17" s="138">
        <v>62097034033.540001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49">
        <f t="shared" si="0"/>
        <v>62097034033.540001</v>
      </c>
    </row>
    <row r="18" spans="1:15" ht="64.5" customHeight="1">
      <c r="A18" s="134">
        <v>12</v>
      </c>
      <c r="B18" s="137" t="s">
        <v>46</v>
      </c>
      <c r="C18" s="138">
        <v>18163078852.380001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49">
        <f t="shared" si="0"/>
        <v>18163078852.380001</v>
      </c>
    </row>
    <row r="19" spans="1:15" ht="50.25" customHeight="1">
      <c r="A19" s="134">
        <v>13</v>
      </c>
      <c r="B19" s="137" t="s">
        <v>47</v>
      </c>
      <c r="C19" s="138">
        <v>0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6270996971.5500002</v>
      </c>
      <c r="M19" s="149">
        <f t="shared" si="0"/>
        <v>6270996971.5500002</v>
      </c>
    </row>
    <row r="20" spans="1:15" ht="31.5" customHeight="1">
      <c r="A20" s="134"/>
      <c r="B20" s="133" t="s">
        <v>48</v>
      </c>
      <c r="C20" s="138">
        <f t="shared" ref="C20:M20" si="1">SUM(C7:C19)</f>
        <v>480782169729.65955</v>
      </c>
      <c r="D20" s="138">
        <f t="shared" si="1"/>
        <v>20000000000</v>
      </c>
      <c r="E20" s="138">
        <f t="shared" si="1"/>
        <v>10000000000</v>
      </c>
      <c r="F20" s="138">
        <f t="shared" si="1"/>
        <v>16680990990.930099</v>
      </c>
      <c r="G20" s="138">
        <f t="shared" si="1"/>
        <v>50000000000</v>
      </c>
      <c r="H20" s="138">
        <f t="shared" si="1"/>
        <v>24000000000</v>
      </c>
      <c r="I20" s="138">
        <f t="shared" si="1"/>
        <v>15121436356.389997</v>
      </c>
      <c r="J20" s="138">
        <f t="shared" si="1"/>
        <v>80400680944.039993</v>
      </c>
      <c r="K20" s="138">
        <f t="shared" si="1"/>
        <v>61609929823.069992</v>
      </c>
      <c r="L20" s="138">
        <f t="shared" si="1"/>
        <v>217742950401.10001</v>
      </c>
      <c r="M20" s="138">
        <f t="shared" si="1"/>
        <v>976338158245.1897</v>
      </c>
    </row>
    <row r="21" spans="1:15" ht="30" customHeight="1">
      <c r="B21" s="139"/>
      <c r="C21" s="140"/>
      <c r="D21" s="140"/>
      <c r="E21" s="140"/>
      <c r="F21" s="140"/>
      <c r="G21" s="140"/>
      <c r="I21" s="150"/>
      <c r="L21" s="150"/>
    </row>
    <row r="22" spans="1:15" ht="30" customHeight="1">
      <c r="A22" s="174" t="s">
        <v>49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</row>
    <row r="23" spans="1:15" ht="39" customHeight="1">
      <c r="A23" s="175" t="s">
        <v>50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</row>
    <row r="24" spans="1:15" ht="30" customHeight="1">
      <c r="A24" s="131">
        <v>0</v>
      </c>
      <c r="B24" s="131">
        <v>1</v>
      </c>
      <c r="C24" s="131">
        <v>2</v>
      </c>
      <c r="D24" s="131">
        <v>3</v>
      </c>
      <c r="E24" s="131" t="s">
        <v>51</v>
      </c>
      <c r="F24" s="141">
        <v>5</v>
      </c>
      <c r="G24" s="141">
        <v>6</v>
      </c>
      <c r="H24" s="141">
        <v>7</v>
      </c>
      <c r="I24" s="141">
        <v>8</v>
      </c>
      <c r="J24" s="141">
        <v>9</v>
      </c>
      <c r="K24" s="141">
        <v>10</v>
      </c>
      <c r="L24" s="141">
        <v>11</v>
      </c>
      <c r="M24" s="141">
        <v>12</v>
      </c>
      <c r="N24" s="141" t="s">
        <v>52</v>
      </c>
    </row>
    <row r="25" spans="1:15" ht="108.75" customHeight="1">
      <c r="A25" s="133" t="s">
        <v>21</v>
      </c>
      <c r="B25" s="133" t="s">
        <v>22</v>
      </c>
      <c r="C25" s="142" t="s">
        <v>53</v>
      </c>
      <c r="D25" s="133" t="s">
        <v>54</v>
      </c>
      <c r="E25" s="143" t="s">
        <v>55</v>
      </c>
      <c r="F25" s="144" t="s">
        <v>24</v>
      </c>
      <c r="G25" s="133" t="s">
        <v>25</v>
      </c>
      <c r="H25" s="133" t="s">
        <v>26</v>
      </c>
      <c r="I25" s="133" t="s">
        <v>27</v>
      </c>
      <c r="J25" s="133" t="s">
        <v>28</v>
      </c>
      <c r="K25" s="157" t="s">
        <v>30</v>
      </c>
      <c r="L25" s="157" t="s">
        <v>29</v>
      </c>
      <c r="M25" s="131" t="s">
        <v>32</v>
      </c>
      <c r="N25" s="131" t="s">
        <v>33</v>
      </c>
      <c r="O25" s="107"/>
    </row>
    <row r="26" spans="1:15" ht="30" customHeight="1">
      <c r="A26" s="134"/>
      <c r="B26" s="134"/>
      <c r="C26" s="166" t="s">
        <v>34</v>
      </c>
      <c r="D26" s="166" t="s">
        <v>34</v>
      </c>
      <c r="E26" s="166" t="s">
        <v>34</v>
      </c>
      <c r="F26" s="166" t="s">
        <v>34</v>
      </c>
      <c r="G26" s="166" t="s">
        <v>34</v>
      </c>
      <c r="H26" s="166" t="s">
        <v>34</v>
      </c>
      <c r="I26" s="166" t="s">
        <v>34</v>
      </c>
      <c r="J26" s="166" t="s">
        <v>34</v>
      </c>
      <c r="K26" s="167" t="s">
        <v>34</v>
      </c>
      <c r="L26" s="166" t="s">
        <v>34</v>
      </c>
      <c r="M26" s="166" t="s">
        <v>34</v>
      </c>
      <c r="N26" s="166" t="s">
        <v>34</v>
      </c>
      <c r="O26" s="156"/>
    </row>
    <row r="27" spans="1:15">
      <c r="A27" s="134">
        <v>1</v>
      </c>
      <c r="B27" s="134" t="s">
        <v>56</v>
      </c>
      <c r="C27" s="145">
        <v>159286177790.746</v>
      </c>
      <c r="D27" s="145">
        <v>-87336788560.713699</v>
      </c>
      <c r="E27" s="146">
        <f>C27+D27</f>
        <v>71949389230.032303</v>
      </c>
      <c r="F27" s="146">
        <v>8439000000</v>
      </c>
      <c r="G27" s="146">
        <v>4850000000</v>
      </c>
      <c r="H27" s="146">
        <v>7038544148.6229</v>
      </c>
      <c r="I27" s="146">
        <v>21097500000</v>
      </c>
      <c r="J27" s="146">
        <v>11640000000</v>
      </c>
      <c r="K27" s="146">
        <v>10818451518.879999</v>
      </c>
      <c r="L27" s="158">
        <v>2032321046.3</v>
      </c>
      <c r="M27" s="146">
        <v>28386712957.891399</v>
      </c>
      <c r="N27" s="146">
        <f t="shared" ref="N27:N31" si="2">SUM(E27:M27)</f>
        <v>166251918901.72659</v>
      </c>
      <c r="O27" s="150"/>
    </row>
    <row r="28" spans="1:15">
      <c r="A28" s="134">
        <v>2</v>
      </c>
      <c r="B28" s="134" t="s">
        <v>57</v>
      </c>
      <c r="C28" s="145">
        <v>3284251088.4689999</v>
      </c>
      <c r="D28" s="145"/>
      <c r="E28" s="146">
        <f t="shared" ref="E28:E31" si="3">C28+D28</f>
        <v>3284251088.4689999</v>
      </c>
      <c r="F28" s="146">
        <v>174000000</v>
      </c>
      <c r="G28" s="146">
        <v>100000000</v>
      </c>
      <c r="H28" s="146">
        <v>145124621.62110001</v>
      </c>
      <c r="I28" s="146">
        <v>435000000</v>
      </c>
      <c r="J28" s="146">
        <v>240000000</v>
      </c>
      <c r="K28" s="146">
        <v>0</v>
      </c>
      <c r="L28" s="146">
        <v>0</v>
      </c>
      <c r="M28" s="146">
        <v>0</v>
      </c>
      <c r="N28" s="146">
        <f t="shared" si="2"/>
        <v>4378375710.0900993</v>
      </c>
      <c r="O28" s="150"/>
    </row>
    <row r="29" spans="1:15">
      <c r="A29" s="134">
        <v>3</v>
      </c>
      <c r="B29" s="134" t="s">
        <v>58</v>
      </c>
      <c r="C29" s="145">
        <v>1642125544.2344999</v>
      </c>
      <c r="D29" s="145"/>
      <c r="E29" s="146">
        <f t="shared" si="3"/>
        <v>1642125544.2344999</v>
      </c>
      <c r="F29" s="146">
        <v>87000000</v>
      </c>
      <c r="G29" s="146">
        <v>50000000</v>
      </c>
      <c r="H29" s="146">
        <v>72562310.810499996</v>
      </c>
      <c r="I29" s="146">
        <v>217500000</v>
      </c>
      <c r="J29" s="146">
        <v>120000000</v>
      </c>
      <c r="K29" s="146">
        <v>0</v>
      </c>
      <c r="L29" s="146">
        <v>0</v>
      </c>
      <c r="M29" s="146">
        <v>0</v>
      </c>
      <c r="N29" s="146">
        <f t="shared" si="2"/>
        <v>2189187855.0450001</v>
      </c>
      <c r="O29" s="150"/>
    </row>
    <row r="30" spans="1:15" ht="42">
      <c r="A30" s="134">
        <v>4</v>
      </c>
      <c r="B30" s="137" t="s">
        <v>59</v>
      </c>
      <c r="C30" s="145">
        <v>5517541828.6279001</v>
      </c>
      <c r="D30" s="145"/>
      <c r="E30" s="146">
        <f t="shared" si="3"/>
        <v>5517541828.6279001</v>
      </c>
      <c r="F30" s="146">
        <v>292320000</v>
      </c>
      <c r="G30" s="146">
        <v>168000000</v>
      </c>
      <c r="H30" s="146">
        <v>243809364.32339999</v>
      </c>
      <c r="I30" s="146">
        <v>730800000</v>
      </c>
      <c r="J30" s="146">
        <v>403200000</v>
      </c>
      <c r="K30" s="146">
        <v>0</v>
      </c>
      <c r="L30" s="146">
        <v>0</v>
      </c>
      <c r="M30" s="146">
        <v>0</v>
      </c>
      <c r="N30" s="146">
        <f t="shared" si="2"/>
        <v>7355671192.9512997</v>
      </c>
      <c r="O30" s="150"/>
    </row>
    <row r="31" spans="1:15">
      <c r="A31" s="134">
        <v>5</v>
      </c>
      <c r="B31" s="134" t="s">
        <v>60</v>
      </c>
      <c r="C31" s="145">
        <v>3284251088.4689999</v>
      </c>
      <c r="D31" s="145">
        <v>-97124889</v>
      </c>
      <c r="E31" s="146">
        <f t="shared" si="3"/>
        <v>3187126199.4689999</v>
      </c>
      <c r="F31" s="146">
        <v>174000000</v>
      </c>
      <c r="G31" s="146">
        <v>100000000</v>
      </c>
      <c r="H31" s="146">
        <v>145124621.62110001</v>
      </c>
      <c r="I31" s="146">
        <v>435000000</v>
      </c>
      <c r="J31" s="146">
        <v>240000000</v>
      </c>
      <c r="K31" s="146">
        <v>772746537.05999994</v>
      </c>
      <c r="L31" s="158">
        <v>145165789.02000001</v>
      </c>
      <c r="M31" s="146">
        <v>2027622354.1350999</v>
      </c>
      <c r="N31" s="146">
        <f t="shared" si="2"/>
        <v>7226785501.3052006</v>
      </c>
      <c r="O31" s="150"/>
    </row>
    <row r="32" spans="1:15">
      <c r="A32" s="134"/>
      <c r="B32" s="147" t="s">
        <v>33</v>
      </c>
      <c r="C32" s="148">
        <f>SUM(C27:C31)</f>
        <v>173014347340.54639</v>
      </c>
      <c r="D32" s="148">
        <f>SUM(D27:D31)</f>
        <v>-87433913449.713699</v>
      </c>
      <c r="E32" s="149">
        <f>SUM(E27:E31)</f>
        <v>85580433890.832687</v>
      </c>
      <c r="F32" s="149">
        <f t="shared" ref="F32:L32" si="4">SUM(F27:F31)</f>
        <v>9166320000</v>
      </c>
      <c r="G32" s="149">
        <f t="shared" si="4"/>
        <v>5268000000</v>
      </c>
      <c r="H32" s="149">
        <f t="shared" si="4"/>
        <v>7645165066.9990005</v>
      </c>
      <c r="I32" s="149">
        <f t="shared" si="4"/>
        <v>22915800000</v>
      </c>
      <c r="J32" s="149">
        <f t="shared" si="4"/>
        <v>12643200000</v>
      </c>
      <c r="K32" s="159">
        <f t="shared" si="4"/>
        <v>11591198055.939999</v>
      </c>
      <c r="L32" s="149">
        <f t="shared" si="4"/>
        <v>2177486835.3200002</v>
      </c>
      <c r="M32" s="149">
        <f t="shared" ref="M32:N32" si="5">SUM(M27:M31)</f>
        <v>30414335312.026501</v>
      </c>
      <c r="N32" s="149">
        <f t="shared" si="5"/>
        <v>187401939161.11819</v>
      </c>
      <c r="O32" s="160"/>
    </row>
    <row r="33" spans="1:14" ht="26.25" customHeight="1">
      <c r="D33" s="150"/>
      <c r="E33" s="151"/>
      <c r="F33" s="151"/>
      <c r="N33" s="150"/>
    </row>
    <row r="34" spans="1:14">
      <c r="A34" s="177" t="s">
        <v>61</v>
      </c>
      <c r="B34" s="177"/>
      <c r="C34" s="177"/>
      <c r="D34" s="150"/>
      <c r="E34" s="150"/>
      <c r="H34" s="152"/>
      <c r="N34" s="150"/>
    </row>
    <row r="35" spans="1:14" ht="12.75" hidden="1" customHeight="1">
      <c r="A35" s="178" t="s">
        <v>62</v>
      </c>
      <c r="B35" s="178"/>
      <c r="C35" s="178"/>
      <c r="D35" s="178"/>
      <c r="E35" s="178"/>
      <c r="F35" s="178"/>
    </row>
    <row r="36" spans="1:14">
      <c r="B36" s="153"/>
      <c r="C36" s="153"/>
      <c r="D36" s="153"/>
      <c r="E36" s="153"/>
      <c r="K36" s="161"/>
    </row>
    <row r="37" spans="1:14" ht="42.75" customHeight="1">
      <c r="B37" s="153"/>
      <c r="C37" s="153"/>
      <c r="D37" s="153"/>
      <c r="E37" s="153"/>
      <c r="K37" s="161"/>
    </row>
    <row r="38" spans="1:14">
      <c r="B38" s="154"/>
      <c r="C38" s="153"/>
      <c r="D38" s="153"/>
      <c r="E38" s="153"/>
      <c r="G38" s="155"/>
      <c r="H38" s="155"/>
      <c r="I38" s="150"/>
      <c r="K38" s="161"/>
      <c r="M38" s="152"/>
    </row>
    <row r="39" spans="1:14" ht="22.8">
      <c r="B39" s="155"/>
      <c r="C39" s="179" t="s">
        <v>63</v>
      </c>
      <c r="D39" s="179"/>
      <c r="E39" s="179"/>
      <c r="F39" s="179"/>
      <c r="G39" s="155"/>
      <c r="H39" s="155"/>
      <c r="I39" s="150"/>
      <c r="K39" s="161"/>
      <c r="M39" s="152"/>
    </row>
    <row r="40" spans="1:14" ht="22.8">
      <c r="B40" s="155"/>
      <c r="C40" s="179" t="s">
        <v>64</v>
      </c>
      <c r="D40" s="179"/>
      <c r="E40" s="179"/>
      <c r="F40" s="179"/>
      <c r="G40" s="179"/>
      <c r="H40" s="155"/>
      <c r="I40" s="150"/>
      <c r="K40" s="161"/>
      <c r="M40" s="152"/>
    </row>
    <row r="41" spans="1:14" ht="35.25" customHeight="1">
      <c r="B41" s="155"/>
      <c r="C41" s="179" t="s">
        <v>65</v>
      </c>
      <c r="D41" s="179"/>
      <c r="E41" s="179"/>
      <c r="F41" s="179"/>
      <c r="G41" s="179"/>
      <c r="H41" s="155"/>
      <c r="I41" s="150"/>
      <c r="M41" s="152"/>
    </row>
    <row r="42" spans="1:14" ht="22.8">
      <c r="B42" s="155"/>
      <c r="C42" s="179" t="s">
        <v>66</v>
      </c>
      <c r="D42" s="179"/>
      <c r="E42" s="179"/>
      <c r="F42" s="179"/>
      <c r="G42" s="179"/>
      <c r="H42" s="155"/>
      <c r="I42" s="150"/>
      <c r="M42" s="152"/>
    </row>
    <row r="44" spans="1:14">
      <c r="G44" s="155"/>
      <c r="H44" s="155"/>
      <c r="I44" s="150"/>
    </row>
    <row r="45" spans="1:14">
      <c r="G45" s="155"/>
      <c r="H45" s="155"/>
      <c r="I45" s="150"/>
    </row>
    <row r="46" spans="1:14">
      <c r="G46" s="155"/>
      <c r="H46" s="155"/>
      <c r="I46" s="150"/>
    </row>
    <row r="47" spans="1:14">
      <c r="G47" s="155"/>
      <c r="H47" s="155"/>
      <c r="I47" s="150"/>
    </row>
    <row r="48" spans="1:14">
      <c r="G48" s="155"/>
      <c r="H48" s="155"/>
      <c r="I48" s="150"/>
    </row>
  </sheetData>
  <mergeCells count="12">
    <mergeCell ref="C41:G41"/>
    <mergeCell ref="C42:G42"/>
    <mergeCell ref="A23:N23"/>
    <mergeCell ref="A34:C34"/>
    <mergeCell ref="A35:F35"/>
    <mergeCell ref="C39:F39"/>
    <mergeCell ref="C40:G40"/>
    <mergeCell ref="A1:M1"/>
    <mergeCell ref="A2:M2"/>
    <mergeCell ref="A3:M3"/>
    <mergeCell ref="A4:M4"/>
    <mergeCell ref="A22:N22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D226-331A-4DD2-ABC6-19F5E5B758E5}">
  <sheetPr>
    <pageSetUpPr fitToPage="1"/>
  </sheetPr>
  <dimension ref="A1:U38"/>
  <sheetViews>
    <sheetView tabSelected="1" zoomScale="80" zoomScaleNormal="80" workbookViewId="0">
      <pane xSplit="3" ySplit="1" topLeftCell="D23" activePane="bottomRight" state="frozen"/>
      <selection pane="topRight"/>
      <selection pane="bottomLeft"/>
      <selection pane="bottomRight" activeCell="D2" sqref="D2:H38"/>
    </sheetView>
  </sheetViews>
  <sheetFormatPr defaultColWidth="8.88671875" defaultRowHeight="13.2"/>
  <cols>
    <col min="1" max="1" width="4.109375" style="36" customWidth="1"/>
    <col min="2" max="2" width="22.44140625" style="36" customWidth="1"/>
    <col min="3" max="3" width="7.44140625" style="36" customWidth="1"/>
    <col min="4" max="4" width="25.5546875" style="36" customWidth="1"/>
    <col min="5" max="5" width="19.5546875" style="36" customWidth="1"/>
    <col min="6" max="7" width="22" style="36" customWidth="1"/>
    <col min="8" max="8" width="24.109375" style="36" customWidth="1"/>
    <col min="9" max="9" width="8.88671875" style="36"/>
    <col min="10" max="10" width="16.33203125" style="36" customWidth="1"/>
    <col min="11" max="11" width="16.88671875" style="36" customWidth="1"/>
    <col min="12" max="12" width="21" style="36" customWidth="1"/>
    <col min="13" max="13" width="8.88671875" style="36"/>
    <col min="14" max="14" width="17.44140625" style="36" customWidth="1"/>
    <col min="15" max="15" width="12.33203125" style="36" customWidth="1"/>
    <col min="16" max="16" width="17.88671875" style="36" customWidth="1"/>
    <col min="17" max="18" width="8.88671875" style="36"/>
    <col min="19" max="19" width="17.88671875" style="36" customWidth="1"/>
    <col min="20" max="20" width="16.33203125" style="36" customWidth="1"/>
    <col min="21" max="21" width="17.88671875" style="36" customWidth="1"/>
    <col min="22" max="16384" width="8.88671875" style="36"/>
  </cols>
  <sheetData>
    <row r="1" spans="1:21" ht="12.75" customHeight="1">
      <c r="A1" s="108" t="s">
        <v>21</v>
      </c>
      <c r="B1" s="108" t="s">
        <v>22</v>
      </c>
      <c r="C1" s="108" t="s">
        <v>75</v>
      </c>
      <c r="D1" s="108" t="s">
        <v>55</v>
      </c>
      <c r="E1" s="108" t="s">
        <v>984</v>
      </c>
      <c r="F1" s="108" t="s">
        <v>83</v>
      </c>
      <c r="G1" s="108" t="s">
        <v>86</v>
      </c>
      <c r="H1" s="108" t="s">
        <v>88</v>
      </c>
    </row>
    <row r="2" spans="1:21" ht="30" customHeight="1">
      <c r="A2" s="109">
        <v>1</v>
      </c>
      <c r="B2" s="110" t="s">
        <v>92</v>
      </c>
      <c r="C2" s="111">
        <v>17</v>
      </c>
      <c r="D2" s="112">
        <v>1406911510.7785101</v>
      </c>
      <c r="E2" s="112">
        <v>2759925083.0974998</v>
      </c>
      <c r="F2" s="112">
        <v>47718436.911499999</v>
      </c>
      <c r="G2" s="112">
        <v>2038997800.4238999</v>
      </c>
      <c r="H2" s="125">
        <v>6253552831.2114105</v>
      </c>
      <c r="U2" s="106">
        <v>0</v>
      </c>
    </row>
    <row r="3" spans="1:21" ht="30" customHeight="1">
      <c r="A3" s="109">
        <v>2</v>
      </c>
      <c r="B3" s="110" t="s">
        <v>93</v>
      </c>
      <c r="C3" s="114">
        <v>21</v>
      </c>
      <c r="D3" s="112">
        <v>1321925128.0846097</v>
      </c>
      <c r="E3" s="112">
        <v>2479537737.4085999</v>
      </c>
      <c r="F3" s="112">
        <v>101528421.81290001</v>
      </c>
      <c r="G3" s="112">
        <v>2357217457.1033001</v>
      </c>
      <c r="H3" s="125">
        <v>6260208744.4094105</v>
      </c>
      <c r="U3" s="106">
        <v>0</v>
      </c>
    </row>
    <row r="4" spans="1:21" ht="30" customHeight="1">
      <c r="A4" s="109">
        <v>3</v>
      </c>
      <c r="B4" s="110" t="s">
        <v>94</v>
      </c>
      <c r="C4" s="114">
        <v>31</v>
      </c>
      <c r="D4" s="112">
        <v>18162295519.492447</v>
      </c>
      <c r="E4" s="112">
        <v>7996987578.9549999</v>
      </c>
      <c r="F4" s="112">
        <v>51235958.729350001</v>
      </c>
      <c r="G4" s="112">
        <v>2498823558.6711998</v>
      </c>
      <c r="H4" s="125">
        <v>28709342615.848</v>
      </c>
      <c r="U4" s="106">
        <v>0</v>
      </c>
    </row>
    <row r="5" spans="1:21" ht="30" customHeight="1">
      <c r="A5" s="109">
        <v>4</v>
      </c>
      <c r="B5" s="110" t="s">
        <v>95</v>
      </c>
      <c r="C5" s="114">
        <v>21</v>
      </c>
      <c r="D5" s="112">
        <v>2686153827.19699</v>
      </c>
      <c r="E5" s="112">
        <v>3000334893.0602999</v>
      </c>
      <c r="F5" s="112">
        <v>101338220.2683</v>
      </c>
      <c r="G5" s="112">
        <v>2564274252.4131999</v>
      </c>
      <c r="H5" s="125">
        <v>8352101192.9387894</v>
      </c>
      <c r="U5" s="106">
        <v>0</v>
      </c>
    </row>
    <row r="6" spans="1:21" ht="30" customHeight="1">
      <c r="A6" s="109">
        <v>5</v>
      </c>
      <c r="B6" s="110" t="s">
        <v>96</v>
      </c>
      <c r="C6" s="114">
        <v>20</v>
      </c>
      <c r="D6" s="112">
        <v>816784759.96381974</v>
      </c>
      <c r="E6" s="112">
        <v>2917939338.3264003</v>
      </c>
      <c r="F6" s="112">
        <v>121913274.2078</v>
      </c>
      <c r="G6" s="112">
        <v>2459928342.7084999</v>
      </c>
      <c r="H6" s="125">
        <v>6316565715.2065201</v>
      </c>
      <c r="U6" s="106">
        <v>0</v>
      </c>
    </row>
    <row r="7" spans="1:21" ht="30" customHeight="1">
      <c r="A7" s="109">
        <v>6</v>
      </c>
      <c r="B7" s="110" t="s">
        <v>97</v>
      </c>
      <c r="C7" s="114">
        <v>8</v>
      </c>
      <c r="D7" s="112">
        <v>13781029805.313679</v>
      </c>
      <c r="E7" s="112">
        <v>6182349041.4434996</v>
      </c>
      <c r="F7" s="112">
        <v>45090585.611450002</v>
      </c>
      <c r="G7" s="112">
        <v>2713217483.6978998</v>
      </c>
      <c r="H7" s="125">
        <v>22721686916.066528</v>
      </c>
      <c r="U7" s="106">
        <v>0</v>
      </c>
    </row>
    <row r="8" spans="1:21" ht="30" customHeight="1">
      <c r="A8" s="109">
        <v>7</v>
      </c>
      <c r="B8" s="110" t="s">
        <v>98</v>
      </c>
      <c r="C8" s="114">
        <v>23</v>
      </c>
      <c r="D8" s="112">
        <v>1915577899.5855799</v>
      </c>
      <c r="E8" s="112">
        <v>2793143383.6934004</v>
      </c>
      <c r="F8" s="112">
        <v>57150787.771349996</v>
      </c>
      <c r="G8" s="112">
        <v>2382227340.2940998</v>
      </c>
      <c r="H8" s="125">
        <v>7148099411.34443</v>
      </c>
      <c r="U8" s="106">
        <v>0</v>
      </c>
    </row>
    <row r="9" spans="1:21" ht="30" customHeight="1">
      <c r="A9" s="109">
        <v>8</v>
      </c>
      <c r="B9" s="110" t="s">
        <v>99</v>
      </c>
      <c r="C9" s="114">
        <v>27</v>
      </c>
      <c r="D9" s="112">
        <v>2162812440.6825399</v>
      </c>
      <c r="E9" s="112">
        <v>2923045298.2520003</v>
      </c>
      <c r="F9" s="112">
        <v>126629764.682</v>
      </c>
      <c r="G9" s="112">
        <v>2354396007.1280999</v>
      </c>
      <c r="H9" s="125">
        <v>7566883510.7446404</v>
      </c>
      <c r="U9" s="106">
        <v>0</v>
      </c>
    </row>
    <row r="10" spans="1:21" ht="30" customHeight="1">
      <c r="A10" s="109">
        <v>9</v>
      </c>
      <c r="B10" s="110" t="s">
        <v>100</v>
      </c>
      <c r="C10" s="114">
        <v>18</v>
      </c>
      <c r="D10" s="112">
        <v>526859417.63706958</v>
      </c>
      <c r="E10" s="112">
        <v>2558400701.2547998</v>
      </c>
      <c r="F10" s="112">
        <v>51244696.579000004</v>
      </c>
      <c r="G10" s="112">
        <v>2065271769.3175001</v>
      </c>
      <c r="H10" s="125">
        <v>5201776584.7883701</v>
      </c>
      <c r="U10" s="106">
        <v>0</v>
      </c>
    </row>
    <row r="11" spans="1:21" ht="30" customHeight="1">
      <c r="A11" s="109">
        <v>10</v>
      </c>
      <c r="B11" s="110" t="s">
        <v>101</v>
      </c>
      <c r="C11" s="114">
        <v>25</v>
      </c>
      <c r="D11" s="112">
        <v>29414057435.689209</v>
      </c>
      <c r="E11" s="112">
        <v>11283211962.019499</v>
      </c>
      <c r="F11" s="112">
        <v>51742844.710050002</v>
      </c>
      <c r="G11" s="112">
        <v>2677354387.8512001</v>
      </c>
      <c r="H11" s="125">
        <v>43426366630.269958</v>
      </c>
      <c r="U11" s="106">
        <v>0</v>
      </c>
    </row>
    <row r="12" spans="1:21" ht="30" customHeight="1">
      <c r="A12" s="109">
        <v>11</v>
      </c>
      <c r="B12" s="110" t="s">
        <v>102</v>
      </c>
      <c r="C12" s="114">
        <v>13</v>
      </c>
      <c r="D12" s="112">
        <v>1284826785.43469</v>
      </c>
      <c r="E12" s="112">
        <v>2349030391.4236002</v>
      </c>
      <c r="F12" s="112">
        <v>91182459.977400005</v>
      </c>
      <c r="G12" s="112">
        <v>2047460074.4635999</v>
      </c>
      <c r="H12" s="125">
        <v>5772499711.2992897</v>
      </c>
      <c r="U12" s="106">
        <v>0</v>
      </c>
    </row>
    <row r="13" spans="1:21" ht="30" customHeight="1">
      <c r="A13" s="109">
        <v>12</v>
      </c>
      <c r="B13" s="110" t="s">
        <v>103</v>
      </c>
      <c r="C13" s="114">
        <v>18</v>
      </c>
      <c r="D13" s="112">
        <v>3929271277.2811699</v>
      </c>
      <c r="E13" s="112">
        <v>3504530537.2735</v>
      </c>
      <c r="F13" s="112">
        <v>47650142.222199999</v>
      </c>
      <c r="G13" s="112">
        <v>2267041024.4790001</v>
      </c>
      <c r="H13" s="125">
        <v>9748492981.2558708</v>
      </c>
      <c r="U13" s="106">
        <v>0</v>
      </c>
    </row>
    <row r="14" spans="1:21" ht="30" customHeight="1">
      <c r="A14" s="109">
        <v>13</v>
      </c>
      <c r="B14" s="110" t="s">
        <v>104</v>
      </c>
      <c r="C14" s="114">
        <v>16</v>
      </c>
      <c r="D14" s="112">
        <v>690629639.87966013</v>
      </c>
      <c r="E14" s="112">
        <v>2255234639.1300001</v>
      </c>
      <c r="F14" s="112">
        <v>91131006.251499996</v>
      </c>
      <c r="G14" s="112">
        <v>2116128293.8099999</v>
      </c>
      <c r="H14" s="125">
        <v>5153123579.0711603</v>
      </c>
      <c r="U14" s="106">
        <v>0</v>
      </c>
    </row>
    <row r="15" spans="1:21" ht="30" customHeight="1">
      <c r="A15" s="109">
        <v>14</v>
      </c>
      <c r="B15" s="110" t="s">
        <v>105</v>
      </c>
      <c r="C15" s="114">
        <v>17</v>
      </c>
      <c r="D15" s="112">
        <v>1639884223.89642</v>
      </c>
      <c r="E15" s="112">
        <v>2635560664.5142999</v>
      </c>
      <c r="F15" s="112">
        <v>102498238.68449999</v>
      </c>
      <c r="G15" s="112">
        <v>2264192301.3867002</v>
      </c>
      <c r="H15" s="125">
        <v>6642135428.4819202</v>
      </c>
      <c r="U15" s="106">
        <v>0</v>
      </c>
    </row>
    <row r="16" spans="1:21" ht="30" customHeight="1">
      <c r="A16" s="109">
        <v>15</v>
      </c>
      <c r="B16" s="110" t="s">
        <v>106</v>
      </c>
      <c r="C16" s="114">
        <v>11</v>
      </c>
      <c r="D16" s="112">
        <v>576138867.4784199</v>
      </c>
      <c r="E16" s="112">
        <v>2301878170.0983</v>
      </c>
      <c r="F16" s="112">
        <v>96000857.488499999</v>
      </c>
      <c r="G16" s="112">
        <v>1971578669.911</v>
      </c>
      <c r="H16" s="125">
        <v>4945596564.9762201</v>
      </c>
      <c r="U16" s="106">
        <v>0</v>
      </c>
    </row>
    <row r="17" spans="1:21" ht="30" customHeight="1">
      <c r="A17" s="109">
        <v>16</v>
      </c>
      <c r="B17" s="110" t="s">
        <v>107</v>
      </c>
      <c r="C17" s="114">
        <v>27</v>
      </c>
      <c r="D17" s="112">
        <v>1342436142.04336</v>
      </c>
      <c r="E17" s="112">
        <v>3222655768.3671999</v>
      </c>
      <c r="F17" s="112">
        <v>52984044.045500003</v>
      </c>
      <c r="G17" s="112">
        <v>2300054392.2891998</v>
      </c>
      <c r="H17" s="125">
        <v>6918130346.7452593</v>
      </c>
      <c r="U17" s="106">
        <v>0</v>
      </c>
    </row>
    <row r="18" spans="1:21" ht="30" customHeight="1">
      <c r="A18" s="109">
        <v>17</v>
      </c>
      <c r="B18" s="110" t="s">
        <v>108</v>
      </c>
      <c r="C18" s="114">
        <v>27</v>
      </c>
      <c r="D18" s="112">
        <v>2133136587.5871</v>
      </c>
      <c r="E18" s="112">
        <v>2897307292.3062</v>
      </c>
      <c r="F18" s="112">
        <v>113978508.7902</v>
      </c>
      <c r="G18" s="112">
        <v>2511063344.9197998</v>
      </c>
      <c r="H18" s="125">
        <v>7655485733.6033001</v>
      </c>
      <c r="U18" s="106">
        <v>0</v>
      </c>
    </row>
    <row r="19" spans="1:21" ht="30" customHeight="1">
      <c r="A19" s="109">
        <v>18</v>
      </c>
      <c r="B19" s="110" t="s">
        <v>109</v>
      </c>
      <c r="C19" s="114">
        <v>23</v>
      </c>
      <c r="D19" s="112">
        <v>666495292.70690966</v>
      </c>
      <c r="E19" s="112">
        <v>3553514082.5297999</v>
      </c>
      <c r="F19" s="112">
        <v>133539079.9329</v>
      </c>
      <c r="G19" s="112">
        <v>2829226630.5974002</v>
      </c>
      <c r="H19" s="125">
        <v>7182775085.7670097</v>
      </c>
      <c r="U19" s="106">
        <v>0</v>
      </c>
    </row>
    <row r="20" spans="1:21" ht="30" customHeight="1">
      <c r="A20" s="109">
        <v>19</v>
      </c>
      <c r="B20" s="110" t="s">
        <v>110</v>
      </c>
      <c r="C20" s="114">
        <v>44</v>
      </c>
      <c r="D20" s="112">
        <v>2174572114.34797</v>
      </c>
      <c r="E20" s="112">
        <v>4054590236.8347998</v>
      </c>
      <c r="F20" s="112">
        <v>161663923.1471</v>
      </c>
      <c r="G20" s="112">
        <v>3822622677.6178002</v>
      </c>
      <c r="H20" s="125">
        <v>10213448951.94767</v>
      </c>
      <c r="U20" s="106">
        <v>0</v>
      </c>
    </row>
    <row r="21" spans="1:21" ht="30" customHeight="1">
      <c r="A21" s="109">
        <v>20</v>
      </c>
      <c r="B21" s="110" t="s">
        <v>111</v>
      </c>
      <c r="C21" s="114">
        <v>34</v>
      </c>
      <c r="D21" s="112">
        <v>1361032396.8325098</v>
      </c>
      <c r="E21" s="112">
        <v>3048114607.7585001</v>
      </c>
      <c r="F21" s="112">
        <v>125284939.4914</v>
      </c>
      <c r="G21" s="112">
        <v>2703167217.4091001</v>
      </c>
      <c r="H21" s="125">
        <v>7237599161.4915085</v>
      </c>
      <c r="U21" s="106">
        <v>0</v>
      </c>
    </row>
    <row r="22" spans="1:21" ht="30" customHeight="1">
      <c r="A22" s="109">
        <v>21</v>
      </c>
      <c r="B22" s="110" t="s">
        <v>112</v>
      </c>
      <c r="C22" s="114">
        <v>21</v>
      </c>
      <c r="D22" s="112">
        <v>1848494343.9860899</v>
      </c>
      <c r="E22" s="112">
        <v>2585384088.4138002</v>
      </c>
      <c r="F22" s="112">
        <v>53810194.041299999</v>
      </c>
      <c r="G22" s="112">
        <v>2181363899.7916999</v>
      </c>
      <c r="H22" s="125">
        <v>6669052526.2328892</v>
      </c>
      <c r="U22" s="106">
        <v>0</v>
      </c>
    </row>
    <row r="23" spans="1:21" ht="30" customHeight="1">
      <c r="A23" s="109">
        <v>22</v>
      </c>
      <c r="B23" s="110" t="s">
        <v>113</v>
      </c>
      <c r="C23" s="114">
        <v>21</v>
      </c>
      <c r="D23" s="112">
        <v>1146588913.6823399</v>
      </c>
      <c r="E23" s="112">
        <v>2988540107.5694003</v>
      </c>
      <c r="F23" s="112">
        <v>56323028.380900003</v>
      </c>
      <c r="G23" s="112">
        <v>2162925531.0641999</v>
      </c>
      <c r="H23" s="125">
        <v>6354377580.6968393</v>
      </c>
      <c r="U23" s="106">
        <v>0</v>
      </c>
    </row>
    <row r="24" spans="1:21" ht="30" customHeight="1">
      <c r="A24" s="109">
        <v>23</v>
      </c>
      <c r="B24" s="110" t="s">
        <v>114</v>
      </c>
      <c r="C24" s="114">
        <v>16</v>
      </c>
      <c r="D24" s="112">
        <v>762365883.34701014</v>
      </c>
      <c r="E24" s="112">
        <v>4369297474.1205997</v>
      </c>
      <c r="F24" s="112">
        <v>45362354.499799997</v>
      </c>
      <c r="G24" s="112">
        <v>2003868590.9937</v>
      </c>
      <c r="H24" s="125">
        <v>7180894302.9611101</v>
      </c>
      <c r="U24" s="106">
        <v>0</v>
      </c>
    </row>
    <row r="25" spans="1:21" ht="30" customHeight="1">
      <c r="A25" s="109">
        <v>24</v>
      </c>
      <c r="B25" s="110" t="s">
        <v>115</v>
      </c>
      <c r="C25" s="114">
        <v>20</v>
      </c>
      <c r="D25" s="112">
        <v>378926181.21700001</v>
      </c>
      <c r="E25" s="112">
        <v>4167753078.8204002</v>
      </c>
      <c r="F25" s="112">
        <v>136535670.7058</v>
      </c>
      <c r="G25" s="112">
        <v>6822716989.5825996</v>
      </c>
      <c r="H25" s="125">
        <v>11505931920.3258</v>
      </c>
      <c r="U25" s="106">
        <v>0</v>
      </c>
    </row>
    <row r="26" spans="1:21" ht="30" customHeight="1">
      <c r="A26" s="109">
        <v>25</v>
      </c>
      <c r="B26" s="110" t="s">
        <v>116</v>
      </c>
      <c r="C26" s="114">
        <v>13</v>
      </c>
      <c r="D26" s="112">
        <v>1596979775.7094803</v>
      </c>
      <c r="E26" s="112">
        <v>2323199419.4484005</v>
      </c>
      <c r="F26" s="112">
        <v>93990993.478499994</v>
      </c>
      <c r="G26" s="112">
        <v>1882907117.2542</v>
      </c>
      <c r="H26" s="125">
        <v>5897077305.8905811</v>
      </c>
      <c r="U26" s="106">
        <v>0</v>
      </c>
    </row>
    <row r="27" spans="1:21" ht="30" customHeight="1">
      <c r="A27" s="109">
        <v>26</v>
      </c>
      <c r="B27" s="110" t="s">
        <v>117</v>
      </c>
      <c r="C27" s="114">
        <v>25</v>
      </c>
      <c r="D27" s="112">
        <v>1172741066.3981199</v>
      </c>
      <c r="E27" s="112">
        <v>3140941752.7824001</v>
      </c>
      <c r="F27" s="112">
        <v>60363623.135600001</v>
      </c>
      <c r="G27" s="112">
        <v>2359365294.4590001</v>
      </c>
      <c r="H27" s="125">
        <v>6733411736.7751198</v>
      </c>
      <c r="U27" s="106">
        <v>0</v>
      </c>
    </row>
    <row r="28" spans="1:21" ht="30" customHeight="1">
      <c r="A28" s="109">
        <v>27</v>
      </c>
      <c r="B28" s="110" t="s">
        <v>118</v>
      </c>
      <c r="C28" s="114">
        <v>20</v>
      </c>
      <c r="D28" s="112">
        <v>-149646497.79582</v>
      </c>
      <c r="E28" s="112">
        <v>2791295283.1091003</v>
      </c>
      <c r="F28" s="112">
        <v>94689064.759399995</v>
      </c>
      <c r="G28" s="112">
        <v>2347845595.1100001</v>
      </c>
      <c r="H28" s="125">
        <v>5084183445.1826801</v>
      </c>
      <c r="U28" s="106">
        <v>0</v>
      </c>
    </row>
    <row r="29" spans="1:21" ht="30" customHeight="1">
      <c r="A29" s="109">
        <v>28</v>
      </c>
      <c r="B29" s="110" t="s">
        <v>119</v>
      </c>
      <c r="C29" s="114">
        <v>18</v>
      </c>
      <c r="D29" s="112">
        <v>3311722287.8562799</v>
      </c>
      <c r="E29" s="112">
        <v>3290799055.9122</v>
      </c>
      <c r="F29" s="112">
        <v>47438327.200000003</v>
      </c>
      <c r="G29" s="112">
        <v>2217443231.5450001</v>
      </c>
      <c r="H29" s="125">
        <v>8867402902.5134773</v>
      </c>
      <c r="U29" s="106">
        <v>0</v>
      </c>
    </row>
    <row r="30" spans="1:21" ht="30" customHeight="1">
      <c r="A30" s="109">
        <v>29</v>
      </c>
      <c r="B30" s="110" t="s">
        <v>120</v>
      </c>
      <c r="C30" s="114">
        <v>30</v>
      </c>
      <c r="D30" s="112">
        <v>177800554.88663006</v>
      </c>
      <c r="E30" s="112">
        <v>2753193666.1092005</v>
      </c>
      <c r="F30" s="112">
        <v>92953225.984699994</v>
      </c>
      <c r="G30" s="112">
        <v>2188588245.3786998</v>
      </c>
      <c r="H30" s="125">
        <v>5212535692.35923</v>
      </c>
      <c r="U30" s="106">
        <v>0</v>
      </c>
    </row>
    <row r="31" spans="1:21" ht="30" customHeight="1">
      <c r="A31" s="109">
        <v>30</v>
      </c>
      <c r="B31" s="110" t="s">
        <v>121</v>
      </c>
      <c r="C31" s="114">
        <v>33</v>
      </c>
      <c r="D31" s="112">
        <v>959395037.04482031</v>
      </c>
      <c r="E31" s="112">
        <v>3042489157.1675997</v>
      </c>
      <c r="F31" s="112">
        <v>114314204.4983</v>
      </c>
      <c r="G31" s="112">
        <v>4369363599.3085003</v>
      </c>
      <c r="H31" s="125">
        <v>8485561998.0192204</v>
      </c>
      <c r="U31" s="106">
        <v>0</v>
      </c>
    </row>
    <row r="32" spans="1:21" ht="30" customHeight="1">
      <c r="A32" s="109">
        <v>31</v>
      </c>
      <c r="B32" s="110" t="s">
        <v>122</v>
      </c>
      <c r="C32" s="114">
        <v>17</v>
      </c>
      <c r="D32" s="112">
        <v>533872615.61614943</v>
      </c>
      <c r="E32" s="112">
        <v>2852843101.1337004</v>
      </c>
      <c r="F32" s="112">
        <v>53215145.745899998</v>
      </c>
      <c r="G32" s="112">
        <v>2210363128.6882</v>
      </c>
      <c r="H32" s="125">
        <v>5650293991.1839495</v>
      </c>
      <c r="U32" s="106">
        <v>0</v>
      </c>
    </row>
    <row r="33" spans="1:21" ht="30" customHeight="1">
      <c r="A33" s="109">
        <v>32</v>
      </c>
      <c r="B33" s="110" t="s">
        <v>123</v>
      </c>
      <c r="C33" s="114">
        <v>23</v>
      </c>
      <c r="D33" s="112">
        <v>14695250469.120241</v>
      </c>
      <c r="E33" s="112">
        <v>6678702941.9014997</v>
      </c>
      <c r="F33" s="112">
        <v>54958653.607100002</v>
      </c>
      <c r="G33" s="112">
        <v>6626994332.5661001</v>
      </c>
      <c r="H33" s="125">
        <v>28055906397.194942</v>
      </c>
      <c r="U33" s="106">
        <v>0</v>
      </c>
    </row>
    <row r="34" spans="1:21" ht="30" customHeight="1">
      <c r="A34" s="109">
        <v>33</v>
      </c>
      <c r="B34" s="110" t="s">
        <v>124</v>
      </c>
      <c r="C34" s="114">
        <v>23</v>
      </c>
      <c r="D34" s="112">
        <v>1272583626.3346202</v>
      </c>
      <c r="E34" s="112">
        <v>2670513334.8190999</v>
      </c>
      <c r="F34" s="112">
        <v>112325509.3932</v>
      </c>
      <c r="G34" s="112">
        <v>2249485354.8238001</v>
      </c>
      <c r="H34" s="125">
        <v>6304907825.3707199</v>
      </c>
      <c r="U34" s="106">
        <v>0</v>
      </c>
    </row>
    <row r="35" spans="1:21" ht="30" customHeight="1">
      <c r="A35" s="109">
        <v>34</v>
      </c>
      <c r="B35" s="110" t="s">
        <v>125</v>
      </c>
      <c r="C35" s="114">
        <v>16</v>
      </c>
      <c r="D35" s="112">
        <v>1107752261.78654</v>
      </c>
      <c r="E35" s="112">
        <v>2307430155.6458998</v>
      </c>
      <c r="F35" s="112">
        <v>98177188.265900001</v>
      </c>
      <c r="G35" s="112">
        <v>2063667117.8243001</v>
      </c>
      <c r="H35" s="125">
        <v>5577026723.5226402</v>
      </c>
      <c r="U35" s="106">
        <v>0</v>
      </c>
    </row>
    <row r="36" spans="1:21" ht="30" customHeight="1">
      <c r="A36" s="109">
        <v>35</v>
      </c>
      <c r="B36" s="110" t="s">
        <v>126</v>
      </c>
      <c r="C36" s="114">
        <v>17</v>
      </c>
      <c r="D36" s="112">
        <v>1497522283.2013502</v>
      </c>
      <c r="E36" s="112">
        <v>2338022834.4528999</v>
      </c>
      <c r="F36" s="112">
        <v>101208078.13860001</v>
      </c>
      <c r="G36" s="112">
        <v>1980367334.7969</v>
      </c>
      <c r="H36" s="125">
        <v>5917120530.5897503</v>
      </c>
      <c r="U36" s="106">
        <v>0</v>
      </c>
    </row>
    <row r="37" spans="1:21" ht="30" customHeight="1">
      <c r="A37" s="109">
        <v>36</v>
      </c>
      <c r="B37" s="223" t="s">
        <v>127</v>
      </c>
      <c r="C37" s="114">
        <v>14</v>
      </c>
      <c r="D37" s="225">
        <v>1019463359.9012098</v>
      </c>
      <c r="E37" s="112">
        <v>2891568400.9115</v>
      </c>
      <c r="F37" s="225">
        <v>101423621.7931</v>
      </c>
      <c r="G37" s="225">
        <v>2151755870.5753999</v>
      </c>
      <c r="H37" s="125">
        <v>6164211253.1812096</v>
      </c>
    </row>
    <row r="38" spans="1:21" ht="30" customHeight="1">
      <c r="A38" s="109">
        <v>37</v>
      </c>
      <c r="B38" s="222" t="s">
        <v>128</v>
      </c>
      <c r="C38" s="114">
        <v>6</v>
      </c>
      <c r="D38" s="224">
        <v>0</v>
      </c>
      <c r="E38" s="112">
        <v>215513458.37</v>
      </c>
      <c r="F38" s="224">
        <v>0</v>
      </c>
      <c r="G38" s="224">
        <v>0</v>
      </c>
      <c r="H38" s="125">
        <v>215513458.37</v>
      </c>
      <c r="U38" s="106">
        <v>0</v>
      </c>
    </row>
  </sheetData>
  <sortState xmlns:xlrd2="http://schemas.microsoft.com/office/spreadsheetml/2017/richdata2" ref="A2:H47">
    <sortCondition ref="B1:B47"/>
  </sortState>
  <pageMargins left="0.4" right="0.34" top="0.45" bottom="0.17" header="0.51" footer="0.17"/>
  <pageSetup scale="44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N55"/>
  <sheetViews>
    <sheetView zoomScale="80" zoomScaleNormal="80" workbookViewId="0">
      <pane xSplit="3" ySplit="9" topLeftCell="D10" activePane="bottomRight" state="frozen"/>
      <selection pane="topRight"/>
      <selection pane="bottomLeft"/>
      <selection pane="bottomRight" activeCell="D47" sqref="D47"/>
    </sheetView>
  </sheetViews>
  <sheetFormatPr defaultColWidth="8.88671875" defaultRowHeight="13.2"/>
  <cols>
    <col min="1" max="1" width="4.109375" style="36" customWidth="1"/>
    <col min="2" max="2" width="22.44140625" style="36" customWidth="1"/>
    <col min="3" max="3" width="7.44140625" style="36" customWidth="1"/>
    <col min="4" max="4" width="25.5546875" style="36" customWidth="1"/>
    <col min="5" max="5" width="23.6640625" style="36" customWidth="1"/>
    <col min="6" max="6" width="28.33203125" style="36" customWidth="1"/>
    <col min="7" max="7" width="21.33203125" style="36" customWidth="1"/>
    <col min="8" max="8" width="24.44140625" style="36" customWidth="1"/>
    <col min="9" max="9" width="22.6640625" style="36" customWidth="1"/>
    <col min="10" max="12" width="25.5546875" style="36" customWidth="1"/>
    <col min="13" max="18" width="19.5546875" style="36" customWidth="1"/>
    <col min="19" max="24" width="22" style="36" customWidth="1"/>
    <col min="25" max="25" width="24.33203125" style="36" customWidth="1"/>
    <col min="26" max="26" width="24.109375" style="36" customWidth="1"/>
    <col min="27" max="27" width="6.44140625" style="36" customWidth="1"/>
    <col min="28" max="28" width="8.88671875" style="36"/>
    <col min="29" max="29" width="16.33203125" style="36" customWidth="1"/>
    <col min="30" max="30" width="16.88671875" style="36" customWidth="1"/>
    <col min="31" max="31" width="21" style="36" customWidth="1"/>
    <col min="32" max="32" width="8.88671875" style="36"/>
    <col min="33" max="33" width="17.44140625" style="36" customWidth="1"/>
    <col min="34" max="34" width="12.33203125" style="36" customWidth="1"/>
    <col min="35" max="35" width="17.88671875" style="36" customWidth="1"/>
    <col min="36" max="37" width="8.88671875" style="36"/>
    <col min="38" max="38" width="17.88671875" style="36" customWidth="1"/>
    <col min="39" max="39" width="16.33203125" style="36" customWidth="1"/>
    <col min="40" max="40" width="17.88671875" style="36" customWidth="1"/>
    <col min="41" max="16384" width="8.88671875" style="36"/>
  </cols>
  <sheetData>
    <row r="1" spans="1:40" ht="22.8">
      <c r="A1" s="180" t="s">
        <v>67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40" ht="24.6">
      <c r="A2" s="181" t="s">
        <v>68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</row>
    <row r="3" spans="1:40" ht="18" customHeight="1">
      <c r="H3" s="54" t="s">
        <v>69</v>
      </c>
    </row>
    <row r="4" spans="1:40" ht="17.399999999999999">
      <c r="A4" s="182" t="s">
        <v>70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40" ht="20.399999999999999"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</row>
    <row r="6" spans="1:40" ht="15.6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 t="s">
        <v>71</v>
      </c>
      <c r="G6" s="44">
        <v>7</v>
      </c>
      <c r="H6" s="44">
        <v>8</v>
      </c>
      <c r="I6" s="44">
        <v>9</v>
      </c>
      <c r="J6" s="44" t="s">
        <v>72</v>
      </c>
      <c r="K6" s="44">
        <v>11</v>
      </c>
      <c r="L6" s="44">
        <v>12</v>
      </c>
      <c r="M6" s="44">
        <v>13</v>
      </c>
      <c r="N6" s="44">
        <v>14</v>
      </c>
      <c r="O6" s="44">
        <v>15</v>
      </c>
      <c r="P6" s="44">
        <v>16</v>
      </c>
      <c r="Q6" s="44">
        <v>17</v>
      </c>
      <c r="R6" s="44">
        <v>18</v>
      </c>
      <c r="S6" s="44">
        <v>19</v>
      </c>
      <c r="T6" s="44">
        <v>20</v>
      </c>
      <c r="U6" s="44">
        <v>21</v>
      </c>
      <c r="V6" s="44">
        <v>22</v>
      </c>
      <c r="W6" s="44">
        <v>23</v>
      </c>
      <c r="X6" s="44">
        <v>24</v>
      </c>
      <c r="Y6" s="44" t="s">
        <v>73</v>
      </c>
      <c r="Z6" s="44" t="s">
        <v>74</v>
      </c>
      <c r="AA6" s="109"/>
    </row>
    <row r="7" spans="1:40" ht="12.75" customHeight="1">
      <c r="A7" s="188" t="s">
        <v>21</v>
      </c>
      <c r="B7" s="188" t="s">
        <v>22</v>
      </c>
      <c r="C7" s="188" t="s">
        <v>75</v>
      </c>
      <c r="D7" s="188" t="s">
        <v>76</v>
      </c>
      <c r="E7" s="188" t="s">
        <v>77</v>
      </c>
      <c r="F7" s="188" t="s">
        <v>78</v>
      </c>
      <c r="G7" s="183" t="s">
        <v>79</v>
      </c>
      <c r="H7" s="184"/>
      <c r="I7" s="185"/>
      <c r="J7" s="188" t="s">
        <v>55</v>
      </c>
      <c r="K7" s="188" t="s">
        <v>28</v>
      </c>
      <c r="L7" s="188" t="s">
        <v>25</v>
      </c>
      <c r="M7" s="188" t="s">
        <v>27</v>
      </c>
      <c r="N7" s="188" t="s">
        <v>24</v>
      </c>
      <c r="O7" s="188" t="s">
        <v>80</v>
      </c>
      <c r="P7" s="188" t="s">
        <v>31</v>
      </c>
      <c r="Q7" s="188" t="s">
        <v>29</v>
      </c>
      <c r="R7" s="188" t="s">
        <v>30</v>
      </c>
      <c r="S7" s="188" t="s">
        <v>81</v>
      </c>
      <c r="T7" s="188" t="s">
        <v>82</v>
      </c>
      <c r="U7" s="188" t="s">
        <v>83</v>
      </c>
      <c r="V7" s="188" t="s">
        <v>84</v>
      </c>
      <c r="W7" s="188" t="s">
        <v>85</v>
      </c>
      <c r="X7" s="188" t="s">
        <v>86</v>
      </c>
      <c r="Y7" s="188" t="s">
        <v>87</v>
      </c>
      <c r="Z7" s="188" t="s">
        <v>88</v>
      </c>
      <c r="AA7" s="190" t="s">
        <v>21</v>
      </c>
    </row>
    <row r="8" spans="1:40" ht="99" customHeight="1">
      <c r="A8" s="189"/>
      <c r="B8" s="189"/>
      <c r="C8" s="189"/>
      <c r="D8" s="189"/>
      <c r="E8" s="189"/>
      <c r="F8" s="189"/>
      <c r="G8" s="50" t="s">
        <v>89</v>
      </c>
      <c r="H8" s="50" t="s">
        <v>90</v>
      </c>
      <c r="I8" s="50" t="s">
        <v>91</v>
      </c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1"/>
    </row>
    <row r="9" spans="1:40" ht="30" customHeight="1">
      <c r="A9" s="109"/>
      <c r="B9" s="109"/>
      <c r="C9" s="109"/>
      <c r="D9" s="168" t="s">
        <v>34</v>
      </c>
      <c r="E9" s="168" t="s">
        <v>34</v>
      </c>
      <c r="F9" s="168" t="s">
        <v>34</v>
      </c>
      <c r="G9" s="168" t="s">
        <v>34</v>
      </c>
      <c r="H9" s="168" t="s">
        <v>34</v>
      </c>
      <c r="I9" s="168" t="s">
        <v>34</v>
      </c>
      <c r="J9" s="168" t="s">
        <v>34</v>
      </c>
      <c r="K9" s="168" t="s">
        <v>34</v>
      </c>
      <c r="L9" s="168" t="s">
        <v>34</v>
      </c>
      <c r="M9" s="168" t="s">
        <v>34</v>
      </c>
      <c r="N9" s="168" t="s">
        <v>34</v>
      </c>
      <c r="O9" s="169" t="s">
        <v>34</v>
      </c>
      <c r="P9" s="168" t="s">
        <v>34</v>
      </c>
      <c r="Q9" s="168" t="s">
        <v>34</v>
      </c>
      <c r="R9" s="168" t="s">
        <v>34</v>
      </c>
      <c r="S9" s="168" t="s">
        <v>34</v>
      </c>
      <c r="T9" s="168" t="s">
        <v>34</v>
      </c>
      <c r="U9" s="168" t="s">
        <v>34</v>
      </c>
      <c r="V9" s="168" t="s">
        <v>34</v>
      </c>
      <c r="W9" s="168" t="s">
        <v>34</v>
      </c>
      <c r="X9" s="168" t="s">
        <v>34</v>
      </c>
      <c r="Y9" s="168" t="s">
        <v>34</v>
      </c>
      <c r="Z9" s="168" t="s">
        <v>34</v>
      </c>
      <c r="AA9" s="109"/>
    </row>
    <row r="10" spans="1:40" ht="30" customHeight="1">
      <c r="A10" s="109">
        <v>1</v>
      </c>
      <c r="B10" s="110" t="s">
        <v>92</v>
      </c>
      <c r="C10" s="111">
        <v>17</v>
      </c>
      <c r="D10" s="112">
        <v>2108576943.05161</v>
      </c>
      <c r="E10" s="112">
        <v>291484140.55690002</v>
      </c>
      <c r="F10" s="113">
        <f>D10+E10</f>
        <v>2400061083.60851</v>
      </c>
      <c r="G10" s="112">
        <v>157383837.72</v>
      </c>
      <c r="H10" s="112">
        <v>0</v>
      </c>
      <c r="I10" s="112">
        <f>993149572.83-G10-H10</f>
        <v>835765735.11000001</v>
      </c>
      <c r="J10" s="112">
        <f>F10-G10-H10-I10</f>
        <v>1406911510.7785101</v>
      </c>
      <c r="K10" s="112">
        <v>154086412</v>
      </c>
      <c r="L10" s="112">
        <v>64202671.670000002</v>
      </c>
      <c r="M10" s="112">
        <f>279281621.75+56038229.06</f>
        <v>335319850.81</v>
      </c>
      <c r="N10" s="123">
        <f>111712648.69+22415291.62</f>
        <v>134127940.31</v>
      </c>
      <c r="O10" s="124">
        <v>107356186.36</v>
      </c>
      <c r="P10" s="125">
        <f>635297373.26+193242678.48</f>
        <v>828540051.74000001</v>
      </c>
      <c r="Q10" s="112">
        <v>184555848.2775</v>
      </c>
      <c r="R10" s="112">
        <v>951736121.92999995</v>
      </c>
      <c r="S10" s="112">
        <v>95436873.822999999</v>
      </c>
      <c r="T10" s="112">
        <f>S10/2</f>
        <v>47718436.911499999</v>
      </c>
      <c r="U10" s="112">
        <f>S10-T10</f>
        <v>47718436.911499999</v>
      </c>
      <c r="V10" s="112">
        <v>2038997800.4238999</v>
      </c>
      <c r="W10" s="129">
        <v>0</v>
      </c>
      <c r="X10" s="112">
        <f>V10-W10</f>
        <v>2038997800.4238999</v>
      </c>
      <c r="Y10" s="129">
        <f t="shared" ref="Y10:Y46" si="0">F10+K10+L10+M10+N10+O10+P10+Q10+R10+S10+V10</f>
        <v>7294420840.9529104</v>
      </c>
      <c r="Z10" s="125">
        <f t="shared" ref="Z10:Z46" si="1">J10+K10+L10+M10+N10+O10+P10+Q10+R10+U10+X10</f>
        <v>6253552831.2114105</v>
      </c>
      <c r="AA10" s="109">
        <v>1</v>
      </c>
      <c r="AN10" s="106">
        <v>0</v>
      </c>
    </row>
    <row r="11" spans="1:40" ht="30" customHeight="1">
      <c r="A11" s="109">
        <v>2</v>
      </c>
      <c r="B11" s="110" t="s">
        <v>93</v>
      </c>
      <c r="C11" s="114">
        <v>21</v>
      </c>
      <c r="D11" s="112">
        <v>2243163263.0546098</v>
      </c>
      <c r="E11" s="112">
        <v>0</v>
      </c>
      <c r="F11" s="113">
        <f t="shared" ref="F11:F45" si="2">D11+E11</f>
        <v>2243163263.0546098</v>
      </c>
      <c r="G11" s="112">
        <v>285080208.19999999</v>
      </c>
      <c r="H11" s="112">
        <v>0</v>
      </c>
      <c r="I11" s="112">
        <f>921238134.97-H11-G11</f>
        <v>636157926.76999998</v>
      </c>
      <c r="J11" s="112">
        <f t="shared" ref="J11:J45" si="3">F11-G11-H11-I11</f>
        <v>1321925128.0846097</v>
      </c>
      <c r="K11" s="112">
        <v>163921444.69</v>
      </c>
      <c r="L11" s="112">
        <v>68300601.950000003</v>
      </c>
      <c r="M11" s="112">
        <v>297107618.49000001</v>
      </c>
      <c r="N11" s="123">
        <v>118843047.39</v>
      </c>
      <c r="O11" s="124">
        <v>111525620.03</v>
      </c>
      <c r="P11" s="125">
        <v>675847155.36000001</v>
      </c>
      <c r="Q11" s="112">
        <v>166880736.77860001</v>
      </c>
      <c r="R11" s="112">
        <v>877111512.72000003</v>
      </c>
      <c r="S11" s="112">
        <v>101528421.81290001</v>
      </c>
      <c r="T11" s="112">
        <v>0</v>
      </c>
      <c r="U11" s="112">
        <f t="shared" ref="U11:U45" si="4">S11-T11</f>
        <v>101528421.81290001</v>
      </c>
      <c r="V11" s="112">
        <v>2357217457.1033001</v>
      </c>
      <c r="W11" s="129">
        <v>0</v>
      </c>
      <c r="X11" s="112">
        <f t="shared" ref="X11:X45" si="5">V11-W11</f>
        <v>2357217457.1033001</v>
      </c>
      <c r="Y11" s="129">
        <f t="shared" si="0"/>
        <v>7181446879.3794098</v>
      </c>
      <c r="Z11" s="125">
        <f t="shared" si="1"/>
        <v>6260208744.4094105</v>
      </c>
      <c r="AA11" s="109">
        <v>2</v>
      </c>
      <c r="AN11" s="106">
        <v>0</v>
      </c>
    </row>
    <row r="12" spans="1:40" ht="30" customHeight="1">
      <c r="A12" s="109">
        <v>3</v>
      </c>
      <c r="B12" s="110" t="s">
        <v>94</v>
      </c>
      <c r="C12" s="114">
        <v>31</v>
      </c>
      <c r="D12" s="112">
        <v>2264008802.9703498</v>
      </c>
      <c r="E12" s="112">
        <v>17828662831.4021</v>
      </c>
      <c r="F12" s="113">
        <f t="shared" si="2"/>
        <v>20092671634.372448</v>
      </c>
      <c r="G12" s="112">
        <v>136710182.97</v>
      </c>
      <c r="H12" s="112">
        <v>0</v>
      </c>
      <c r="I12" s="112">
        <f>1930376114.88-H12-G12</f>
        <v>1793665931.9100001</v>
      </c>
      <c r="J12" s="112">
        <f t="shared" si="3"/>
        <v>18162295519.492447</v>
      </c>
      <c r="K12" s="112">
        <v>165444753.78999999</v>
      </c>
      <c r="L12" s="112">
        <v>68935314.079999998</v>
      </c>
      <c r="M12" s="112">
        <f>299868616.24+1367572259.37</f>
        <v>1667440875.6099999</v>
      </c>
      <c r="N12" s="123">
        <f>119947446.49+547028903.75</f>
        <v>666976350.24000001</v>
      </c>
      <c r="O12" s="124">
        <v>113512832.75</v>
      </c>
      <c r="P12" s="125">
        <f>682127749.87+3493497747.32</f>
        <v>4175625497.1900001</v>
      </c>
      <c r="Q12" s="112">
        <v>181354147.22499999</v>
      </c>
      <c r="R12" s="112">
        <v>957697808.07000005</v>
      </c>
      <c r="S12" s="112">
        <v>102471917.4587</v>
      </c>
      <c r="T12" s="112">
        <f>S12/2</f>
        <v>51235958.729350001</v>
      </c>
      <c r="U12" s="112">
        <f t="shared" si="4"/>
        <v>51235958.729350001</v>
      </c>
      <c r="V12" s="112">
        <v>2498823558.6711998</v>
      </c>
      <c r="W12" s="129">
        <v>0</v>
      </c>
      <c r="X12" s="112">
        <f t="shared" si="5"/>
        <v>2498823558.6711998</v>
      </c>
      <c r="Y12" s="129">
        <f t="shared" si="0"/>
        <v>30690954689.457348</v>
      </c>
      <c r="Z12" s="125">
        <f t="shared" si="1"/>
        <v>28709342615.848</v>
      </c>
      <c r="AA12" s="109">
        <v>3</v>
      </c>
      <c r="AN12" s="106">
        <v>0</v>
      </c>
    </row>
    <row r="13" spans="1:40" ht="30" customHeight="1">
      <c r="A13" s="109">
        <v>4</v>
      </c>
      <c r="B13" s="110" t="s">
        <v>95</v>
      </c>
      <c r="C13" s="114">
        <v>21</v>
      </c>
      <c r="D13" s="112">
        <v>2238960960.7665901</v>
      </c>
      <c r="E13" s="112">
        <v>863432719.98039997</v>
      </c>
      <c r="F13" s="113">
        <f t="shared" si="2"/>
        <v>3102393680.7469902</v>
      </c>
      <c r="G13" s="112">
        <v>132818158.09</v>
      </c>
      <c r="H13" s="112">
        <v>0</v>
      </c>
      <c r="I13" s="112">
        <f>416239853.55-H13-G13</f>
        <v>283421695.46000004</v>
      </c>
      <c r="J13" s="112">
        <f t="shared" si="3"/>
        <v>2686153827.19699</v>
      </c>
      <c r="K13" s="112">
        <v>163614357.16</v>
      </c>
      <c r="L13" s="112">
        <v>68172648.819999993</v>
      </c>
      <c r="M13" s="112">
        <f>296551022.35+72128907.57</f>
        <v>368679929.92000002</v>
      </c>
      <c r="N13" s="123">
        <f>118620408.94+28851563.03</f>
        <v>147471971.97</v>
      </c>
      <c r="O13" s="124">
        <v>103799732.63</v>
      </c>
      <c r="P13" s="125">
        <f>674581035.29</f>
        <v>674581035.28999996</v>
      </c>
      <c r="Q13" s="112">
        <v>244732746.81029999</v>
      </c>
      <c r="R13" s="112">
        <v>1229282470.46</v>
      </c>
      <c r="S13" s="112">
        <v>101338220.2683</v>
      </c>
      <c r="T13" s="112">
        <v>0</v>
      </c>
      <c r="U13" s="112">
        <f t="shared" si="4"/>
        <v>101338220.2683</v>
      </c>
      <c r="V13" s="112">
        <v>2564274252.4131999</v>
      </c>
      <c r="W13" s="129">
        <v>0</v>
      </c>
      <c r="X13" s="112">
        <f t="shared" si="5"/>
        <v>2564274252.4131999</v>
      </c>
      <c r="Y13" s="129">
        <f t="shared" si="0"/>
        <v>8768341046.4887905</v>
      </c>
      <c r="Z13" s="125">
        <f t="shared" si="1"/>
        <v>8352101192.9387894</v>
      </c>
      <c r="AA13" s="109">
        <v>4</v>
      </c>
      <c r="AN13" s="106">
        <v>0</v>
      </c>
    </row>
    <row r="14" spans="1:40" ht="30" customHeight="1">
      <c r="A14" s="109">
        <v>5</v>
      </c>
      <c r="B14" s="110" t="s">
        <v>96</v>
      </c>
      <c r="C14" s="114">
        <v>20</v>
      </c>
      <c r="D14" s="112">
        <v>2693545049.7938199</v>
      </c>
      <c r="E14" s="112">
        <v>0</v>
      </c>
      <c r="F14" s="113">
        <f t="shared" si="2"/>
        <v>2693545049.7938199</v>
      </c>
      <c r="G14" s="112">
        <v>480251603.99000001</v>
      </c>
      <c r="H14" s="112">
        <v>201255000</v>
      </c>
      <c r="I14" s="112">
        <f>1876760289.83-H14-G14</f>
        <v>1195253685.8399999</v>
      </c>
      <c r="J14" s="112">
        <f t="shared" si="3"/>
        <v>816784759.96381974</v>
      </c>
      <c r="K14" s="112">
        <v>196833553.38</v>
      </c>
      <c r="L14" s="112">
        <v>82013980.579999998</v>
      </c>
      <c r="M14" s="112">
        <v>356760815.50999999</v>
      </c>
      <c r="N14" s="123">
        <v>142704326.19999999</v>
      </c>
      <c r="O14" s="124">
        <v>152089049.02000001</v>
      </c>
      <c r="P14" s="125">
        <v>811543586.57000005</v>
      </c>
      <c r="Q14" s="112">
        <v>187470624.10640001</v>
      </c>
      <c r="R14" s="112">
        <v>988523402.96000004</v>
      </c>
      <c r="S14" s="112">
        <v>121913274.2078</v>
      </c>
      <c r="T14" s="112">
        <v>0</v>
      </c>
      <c r="U14" s="112">
        <f t="shared" si="4"/>
        <v>121913274.2078</v>
      </c>
      <c r="V14" s="112">
        <v>2459928342.7084999</v>
      </c>
      <c r="W14" s="129">
        <v>0</v>
      </c>
      <c r="X14" s="112">
        <f t="shared" si="5"/>
        <v>2459928342.7084999</v>
      </c>
      <c r="Y14" s="129">
        <f t="shared" si="0"/>
        <v>8193326005.0365191</v>
      </c>
      <c r="Z14" s="125">
        <f t="shared" si="1"/>
        <v>6316565715.2065201</v>
      </c>
      <c r="AA14" s="109">
        <v>5</v>
      </c>
      <c r="AN14" s="106">
        <v>0</v>
      </c>
    </row>
    <row r="15" spans="1:40" ht="30" customHeight="1">
      <c r="A15" s="109">
        <v>6</v>
      </c>
      <c r="B15" s="110" t="s">
        <v>97</v>
      </c>
      <c r="C15" s="114">
        <v>8</v>
      </c>
      <c r="D15" s="112">
        <v>1992457744.4891801</v>
      </c>
      <c r="E15" s="112">
        <v>13356241631.744499</v>
      </c>
      <c r="F15" s="113">
        <f t="shared" si="2"/>
        <v>15348699376.233679</v>
      </c>
      <c r="G15" s="112">
        <v>78182606.849999994</v>
      </c>
      <c r="H15" s="112">
        <v>0</v>
      </c>
      <c r="I15" s="112">
        <f>1567669570.92-H15-G15</f>
        <v>1489486964.0700002</v>
      </c>
      <c r="J15" s="112">
        <f t="shared" si="3"/>
        <v>13781029805.313679</v>
      </c>
      <c r="K15" s="112">
        <v>145600883.06</v>
      </c>
      <c r="L15" s="112">
        <v>60667034.609999999</v>
      </c>
      <c r="M15" s="112">
        <f>263901600.55+988937424.49</f>
        <v>1252839025.04</v>
      </c>
      <c r="N15" s="123">
        <f>105560640.22+395574969.8</f>
        <v>501135610.01999998</v>
      </c>
      <c r="O15" s="124">
        <v>91647874.680000007</v>
      </c>
      <c r="P15" s="125">
        <f>600311587.2+2667167936.55</f>
        <v>3267479523.75</v>
      </c>
      <c r="Q15" s="112">
        <v>137821808.19350001</v>
      </c>
      <c r="R15" s="112">
        <v>725157282.09000003</v>
      </c>
      <c r="S15" s="112">
        <v>90181171.222900003</v>
      </c>
      <c r="T15" s="112">
        <f t="shared" ref="T15:T21" si="6">S15/2</f>
        <v>45090585.611450002</v>
      </c>
      <c r="U15" s="112">
        <f t="shared" si="4"/>
        <v>45090585.611450002</v>
      </c>
      <c r="V15" s="112">
        <v>2713217483.6978998</v>
      </c>
      <c r="W15" s="129">
        <v>0</v>
      </c>
      <c r="X15" s="112">
        <f t="shared" si="5"/>
        <v>2713217483.6978998</v>
      </c>
      <c r="Y15" s="129">
        <f t="shared" si="0"/>
        <v>24334447072.59798</v>
      </c>
      <c r="Z15" s="125">
        <f t="shared" si="1"/>
        <v>22721686916.066528</v>
      </c>
      <c r="AA15" s="109">
        <v>6</v>
      </c>
      <c r="AN15" s="106">
        <v>0</v>
      </c>
    </row>
    <row r="16" spans="1:40" ht="30" customHeight="1">
      <c r="A16" s="109">
        <v>7</v>
      </c>
      <c r="B16" s="110" t="s">
        <v>98</v>
      </c>
      <c r="C16" s="114">
        <v>23</v>
      </c>
      <c r="D16" s="112">
        <v>2525372605.7955799</v>
      </c>
      <c r="E16" s="112">
        <v>0</v>
      </c>
      <c r="F16" s="113">
        <f t="shared" si="2"/>
        <v>2525372605.7955799</v>
      </c>
      <c r="G16" s="112">
        <v>63066751.439999998</v>
      </c>
      <c r="H16" s="112">
        <v>0</v>
      </c>
      <c r="I16" s="112">
        <f>609794706.21-H16-G16</f>
        <v>546727954.76999998</v>
      </c>
      <c r="J16" s="112">
        <f t="shared" si="3"/>
        <v>1915577899.5855799</v>
      </c>
      <c r="K16" s="112">
        <v>184544180.41</v>
      </c>
      <c r="L16" s="112">
        <v>76893408.510000005</v>
      </c>
      <c r="M16" s="112">
        <v>334486326.99000001</v>
      </c>
      <c r="N16" s="123">
        <v>133794530.8</v>
      </c>
      <c r="O16" s="124">
        <v>143530613.25</v>
      </c>
      <c r="P16" s="125">
        <v>760874573.86000001</v>
      </c>
      <c r="Q16" s="112">
        <v>184042545.5934</v>
      </c>
      <c r="R16" s="112">
        <v>974977204.27999997</v>
      </c>
      <c r="S16" s="112">
        <v>114301575.54269999</v>
      </c>
      <c r="T16" s="112">
        <f t="shared" si="6"/>
        <v>57150787.771349996</v>
      </c>
      <c r="U16" s="112">
        <f t="shared" si="4"/>
        <v>57150787.771349996</v>
      </c>
      <c r="V16" s="112">
        <v>2382227340.2940998</v>
      </c>
      <c r="W16" s="129">
        <v>0</v>
      </c>
      <c r="X16" s="112">
        <f t="shared" si="5"/>
        <v>2382227340.2940998</v>
      </c>
      <c r="Y16" s="129">
        <f t="shared" si="0"/>
        <v>7815044905.3257799</v>
      </c>
      <c r="Z16" s="125">
        <f t="shared" si="1"/>
        <v>7148099411.34443</v>
      </c>
      <c r="AA16" s="109">
        <v>7</v>
      </c>
      <c r="AN16" s="106">
        <v>0</v>
      </c>
    </row>
    <row r="17" spans="1:40" ht="30" customHeight="1">
      <c r="A17" s="109">
        <v>8</v>
      </c>
      <c r="B17" s="110" t="s">
        <v>99</v>
      </c>
      <c r="C17" s="114">
        <v>27</v>
      </c>
      <c r="D17" s="112">
        <v>2797750925.9325399</v>
      </c>
      <c r="E17" s="112">
        <v>0</v>
      </c>
      <c r="F17" s="113">
        <f t="shared" si="2"/>
        <v>2797750925.9325399</v>
      </c>
      <c r="G17" s="112">
        <v>48678953.740000002</v>
      </c>
      <c r="H17" s="112">
        <v>0</v>
      </c>
      <c r="I17" s="112">
        <f>634938485.25-H17-G17</f>
        <v>586259531.50999999</v>
      </c>
      <c r="J17" s="112">
        <f t="shared" si="3"/>
        <v>2162812440.6825399</v>
      </c>
      <c r="K17" s="112">
        <v>204448504.13</v>
      </c>
      <c r="L17" s="112">
        <v>85186876.719999999</v>
      </c>
      <c r="M17" s="112">
        <v>370562913.73000002</v>
      </c>
      <c r="N17" s="123">
        <v>148225165.49000001</v>
      </c>
      <c r="O17" s="124">
        <v>124362887.84999999</v>
      </c>
      <c r="P17" s="125">
        <v>842939983.84000003</v>
      </c>
      <c r="Q17" s="112">
        <v>186066631.24200001</v>
      </c>
      <c r="R17" s="112">
        <v>961252335.25</v>
      </c>
      <c r="S17" s="112">
        <v>126629764.682</v>
      </c>
      <c r="T17" s="112">
        <v>0</v>
      </c>
      <c r="U17" s="112">
        <f t="shared" si="4"/>
        <v>126629764.682</v>
      </c>
      <c r="V17" s="112">
        <v>2354396007.1280999</v>
      </c>
      <c r="W17" s="129">
        <v>0</v>
      </c>
      <c r="X17" s="112">
        <f t="shared" si="5"/>
        <v>2354396007.1280999</v>
      </c>
      <c r="Y17" s="129">
        <f t="shared" si="0"/>
        <v>8201821995.9946384</v>
      </c>
      <c r="Z17" s="125">
        <f t="shared" si="1"/>
        <v>7566883510.7446404</v>
      </c>
      <c r="AA17" s="109">
        <v>8</v>
      </c>
      <c r="AN17" s="106">
        <v>0</v>
      </c>
    </row>
    <row r="18" spans="1:40" ht="30" customHeight="1">
      <c r="A18" s="109">
        <v>9</v>
      </c>
      <c r="B18" s="110" t="s">
        <v>100</v>
      </c>
      <c r="C18" s="114">
        <v>18</v>
      </c>
      <c r="D18" s="112">
        <v>2264394910.12707</v>
      </c>
      <c r="E18" s="112">
        <v>0</v>
      </c>
      <c r="F18" s="113">
        <f t="shared" si="2"/>
        <v>2264394910.12707</v>
      </c>
      <c r="G18" s="112">
        <v>442239024.13</v>
      </c>
      <c r="H18" s="112">
        <v>541305066.39999998</v>
      </c>
      <c r="I18" s="112">
        <f>1737535492.49-H18-G18</f>
        <v>753991401.96000016</v>
      </c>
      <c r="J18" s="112">
        <f t="shared" si="3"/>
        <v>526859417.63706958</v>
      </c>
      <c r="K18" s="112">
        <v>165472968.96000001</v>
      </c>
      <c r="L18" s="112">
        <v>68947070.400000006</v>
      </c>
      <c r="M18" s="112">
        <v>299919756.25</v>
      </c>
      <c r="N18" s="123">
        <v>119967902.5</v>
      </c>
      <c r="O18" s="124">
        <v>190272665.74000001</v>
      </c>
      <c r="P18" s="125">
        <v>682244080.86000001</v>
      </c>
      <c r="Q18" s="112">
        <v>162722231.3048</v>
      </c>
      <c r="R18" s="112">
        <v>868854025.24000001</v>
      </c>
      <c r="S18" s="112">
        <v>102489393.15800001</v>
      </c>
      <c r="T18" s="112">
        <f t="shared" si="6"/>
        <v>51244696.579000004</v>
      </c>
      <c r="U18" s="112">
        <f t="shared" si="4"/>
        <v>51244696.579000004</v>
      </c>
      <c r="V18" s="112">
        <v>2065271769.3175001</v>
      </c>
      <c r="W18" s="129">
        <v>0</v>
      </c>
      <c r="X18" s="112">
        <f t="shared" si="5"/>
        <v>2065271769.3175001</v>
      </c>
      <c r="Y18" s="129">
        <f t="shared" si="0"/>
        <v>6990556773.8573704</v>
      </c>
      <c r="Z18" s="125">
        <f t="shared" si="1"/>
        <v>5201776584.7883701</v>
      </c>
      <c r="AA18" s="109">
        <v>9</v>
      </c>
      <c r="AN18" s="106">
        <v>0</v>
      </c>
    </row>
    <row r="19" spans="1:40" ht="30" customHeight="1">
      <c r="A19" s="109">
        <v>10</v>
      </c>
      <c r="B19" s="110" t="s">
        <v>101</v>
      </c>
      <c r="C19" s="114">
        <v>25</v>
      </c>
      <c r="D19" s="112">
        <v>2286407023.8170099</v>
      </c>
      <c r="E19" s="112">
        <v>29675609354.5522</v>
      </c>
      <c r="F19" s="113">
        <f t="shared" si="2"/>
        <v>31962016378.369209</v>
      </c>
      <c r="G19" s="112">
        <v>52812881</v>
      </c>
      <c r="H19" s="112">
        <v>903501346.72000003</v>
      </c>
      <c r="I19" s="112">
        <f>2547958942.68-H19-G19</f>
        <v>1591644714.9599998</v>
      </c>
      <c r="J19" s="112">
        <f t="shared" si="3"/>
        <v>29414057435.689209</v>
      </c>
      <c r="K19" s="112">
        <v>167081526.63999999</v>
      </c>
      <c r="L19" s="112">
        <v>69617302.760000005</v>
      </c>
      <c r="M19" s="112">
        <f>302835267.03+2520482831.02</f>
        <v>2823318098.0500002</v>
      </c>
      <c r="N19" s="123">
        <f>121134106.81+1008193132</f>
        <v>1129327238.8099999</v>
      </c>
      <c r="O19" s="124">
        <v>105814450.19</v>
      </c>
      <c r="P19" s="125">
        <f>688876154.71+4802051535.44</f>
        <v>5490927690.1499996</v>
      </c>
      <c r="Q19" s="112">
        <v>241340759.4095</v>
      </c>
      <c r="R19" s="112">
        <v>1255784896.01</v>
      </c>
      <c r="S19" s="112">
        <v>103485689.4201</v>
      </c>
      <c r="T19" s="112">
        <f t="shared" si="6"/>
        <v>51742844.710050002</v>
      </c>
      <c r="U19" s="112">
        <f t="shared" si="4"/>
        <v>51742844.710050002</v>
      </c>
      <c r="V19" s="112">
        <v>2677354387.8512001</v>
      </c>
      <c r="W19" s="129">
        <v>0</v>
      </c>
      <c r="X19" s="112">
        <f t="shared" si="5"/>
        <v>2677354387.8512001</v>
      </c>
      <c r="Y19" s="129">
        <f t="shared" si="0"/>
        <v>46026068417.660004</v>
      </c>
      <c r="Z19" s="125">
        <f t="shared" si="1"/>
        <v>43426366630.269958</v>
      </c>
      <c r="AA19" s="109">
        <v>10</v>
      </c>
      <c r="AN19" s="106">
        <v>0</v>
      </c>
    </row>
    <row r="20" spans="1:40" ht="30" customHeight="1">
      <c r="A20" s="109">
        <v>11</v>
      </c>
      <c r="B20" s="110" t="s">
        <v>102</v>
      </c>
      <c r="C20" s="114">
        <v>13</v>
      </c>
      <c r="D20" s="112">
        <v>2014580162.0646901</v>
      </c>
      <c r="E20" s="112">
        <v>0</v>
      </c>
      <c r="F20" s="113">
        <f t="shared" si="2"/>
        <v>2014580162.0646901</v>
      </c>
      <c r="G20" s="112">
        <v>126318629.05</v>
      </c>
      <c r="H20" s="112">
        <v>0</v>
      </c>
      <c r="I20" s="112">
        <f>729753376.63-H20-G20</f>
        <v>603434747.58000004</v>
      </c>
      <c r="J20" s="112">
        <f t="shared" si="3"/>
        <v>1284826785.43469</v>
      </c>
      <c r="K20" s="112">
        <v>147217501.30000001</v>
      </c>
      <c r="L20" s="112">
        <v>61340625.539999999</v>
      </c>
      <c r="M20" s="112">
        <v>266831721.11000001</v>
      </c>
      <c r="N20" s="123">
        <v>106732688.44</v>
      </c>
      <c r="O20" s="124">
        <v>244812663.69999999</v>
      </c>
      <c r="P20" s="125">
        <v>606976894.73000002</v>
      </c>
      <c r="Q20" s="112">
        <v>145710314.39359999</v>
      </c>
      <c r="R20" s="112">
        <v>769407982.21000004</v>
      </c>
      <c r="S20" s="112">
        <v>91182459.977400005</v>
      </c>
      <c r="T20" s="112">
        <v>0</v>
      </c>
      <c r="U20" s="112">
        <f t="shared" si="4"/>
        <v>91182459.977400005</v>
      </c>
      <c r="V20" s="112">
        <v>2047460074.4635999</v>
      </c>
      <c r="W20" s="129">
        <v>0</v>
      </c>
      <c r="X20" s="112">
        <f t="shared" si="5"/>
        <v>2047460074.4635999</v>
      </c>
      <c r="Y20" s="129">
        <f t="shared" si="0"/>
        <v>6502253087.9292908</v>
      </c>
      <c r="Z20" s="125">
        <f t="shared" si="1"/>
        <v>5772499711.2992897</v>
      </c>
      <c r="AA20" s="109">
        <v>11</v>
      </c>
      <c r="AN20" s="106">
        <v>0</v>
      </c>
    </row>
    <row r="21" spans="1:40" ht="30" customHeight="1">
      <c r="A21" s="109">
        <v>12</v>
      </c>
      <c r="B21" s="110" t="s">
        <v>103</v>
      </c>
      <c r="C21" s="114">
        <v>18</v>
      </c>
      <c r="D21" s="112">
        <v>2105559144.93257</v>
      </c>
      <c r="E21" s="112">
        <v>3066836856.8586001</v>
      </c>
      <c r="F21" s="113">
        <f t="shared" si="2"/>
        <v>5172396001.7911701</v>
      </c>
      <c r="G21" s="112">
        <v>374548841.32999998</v>
      </c>
      <c r="H21" s="112">
        <v>322916666.67000002</v>
      </c>
      <c r="I21" s="112">
        <f>1243124724.51-H21-G21</f>
        <v>545659216.50999999</v>
      </c>
      <c r="J21" s="112">
        <f t="shared" si="3"/>
        <v>3929271277.2811699</v>
      </c>
      <c r="K21" s="112">
        <v>153865883.31999999</v>
      </c>
      <c r="L21" s="112">
        <v>64110784.719999999</v>
      </c>
      <c r="M21" s="112">
        <f>278881913.52+174727878.17</f>
        <v>453609791.68999994</v>
      </c>
      <c r="N21" s="123">
        <f>111552765.41+69891151.27</f>
        <v>181443916.68000001</v>
      </c>
      <c r="O21" s="124">
        <v>212919295.77000001</v>
      </c>
      <c r="P21" s="125">
        <f>634388134.82+445716234.45</f>
        <v>1080104369.27</v>
      </c>
      <c r="Q21" s="112">
        <v>218399447.44350001</v>
      </c>
      <c r="R21" s="112">
        <v>1140077048.3800001</v>
      </c>
      <c r="S21" s="112">
        <v>95300284.444399998</v>
      </c>
      <c r="T21" s="112">
        <f t="shared" si="6"/>
        <v>47650142.222199999</v>
      </c>
      <c r="U21" s="112">
        <f t="shared" si="4"/>
        <v>47650142.222199999</v>
      </c>
      <c r="V21" s="112">
        <v>2267041024.4790001</v>
      </c>
      <c r="W21" s="129">
        <v>0</v>
      </c>
      <c r="X21" s="112">
        <f t="shared" si="5"/>
        <v>2267041024.4790001</v>
      </c>
      <c r="Y21" s="129">
        <f t="shared" si="0"/>
        <v>11039267847.988071</v>
      </c>
      <c r="Z21" s="125">
        <f t="shared" si="1"/>
        <v>9748492981.2558708</v>
      </c>
      <c r="AA21" s="109">
        <v>12</v>
      </c>
      <c r="AN21" s="106">
        <v>0</v>
      </c>
    </row>
    <row r="22" spans="1:40" ht="30" customHeight="1">
      <c r="A22" s="109">
        <v>13</v>
      </c>
      <c r="B22" s="110" t="s">
        <v>104</v>
      </c>
      <c r="C22" s="114">
        <v>16</v>
      </c>
      <c r="D22" s="112">
        <v>2013443346.21966</v>
      </c>
      <c r="E22" s="112">
        <v>0</v>
      </c>
      <c r="F22" s="113">
        <f t="shared" si="2"/>
        <v>2013443346.21966</v>
      </c>
      <c r="G22" s="112">
        <v>174084423.31999999</v>
      </c>
      <c r="H22" s="112">
        <v>345000000</v>
      </c>
      <c r="I22" s="112">
        <f>1322813706.34-H22-G22</f>
        <v>803729283.01999998</v>
      </c>
      <c r="J22" s="112">
        <f t="shared" si="3"/>
        <v>690629639.87966013</v>
      </c>
      <c r="K22" s="112">
        <v>147134427.31999999</v>
      </c>
      <c r="L22" s="112">
        <v>61306011.390000001</v>
      </c>
      <c r="M22" s="112">
        <v>266681149.52000001</v>
      </c>
      <c r="N22" s="123">
        <v>106672459.81</v>
      </c>
      <c r="O22" s="124">
        <v>96472510.019999996</v>
      </c>
      <c r="P22" s="125">
        <v>606634381.21000004</v>
      </c>
      <c r="Q22" s="112">
        <v>152201475.19999999</v>
      </c>
      <c r="R22" s="112">
        <v>818132224.65999997</v>
      </c>
      <c r="S22" s="112">
        <v>91131006.251499996</v>
      </c>
      <c r="T22" s="112">
        <v>0</v>
      </c>
      <c r="U22" s="112">
        <f t="shared" si="4"/>
        <v>91131006.251499996</v>
      </c>
      <c r="V22" s="112">
        <v>2116128293.8099999</v>
      </c>
      <c r="W22" s="129">
        <v>0</v>
      </c>
      <c r="X22" s="112">
        <f t="shared" si="5"/>
        <v>2116128293.8099999</v>
      </c>
      <c r="Y22" s="129">
        <f t="shared" si="0"/>
        <v>6475937285.4111595</v>
      </c>
      <c r="Z22" s="125">
        <f t="shared" si="1"/>
        <v>5153123579.0711603</v>
      </c>
      <c r="AA22" s="109">
        <v>13</v>
      </c>
      <c r="AN22" s="106">
        <v>0</v>
      </c>
    </row>
    <row r="23" spans="1:40" ht="30" customHeight="1">
      <c r="A23" s="109">
        <v>14</v>
      </c>
      <c r="B23" s="110" t="s">
        <v>105</v>
      </c>
      <c r="C23" s="114">
        <v>17</v>
      </c>
      <c r="D23" s="112">
        <v>2264590342.6964202</v>
      </c>
      <c r="E23" s="112">
        <v>0</v>
      </c>
      <c r="F23" s="113">
        <f t="shared" si="2"/>
        <v>2264590342.6964202</v>
      </c>
      <c r="G23" s="112">
        <v>236579312.91999999</v>
      </c>
      <c r="H23" s="112">
        <v>0</v>
      </c>
      <c r="I23" s="112">
        <f>624706118.8-H23-G23</f>
        <v>388126805.88</v>
      </c>
      <c r="J23" s="112">
        <f t="shared" si="3"/>
        <v>1639884223.89642</v>
      </c>
      <c r="K23" s="112">
        <v>165487250.40000001</v>
      </c>
      <c r="L23" s="112">
        <v>68953021</v>
      </c>
      <c r="M23" s="112">
        <v>299945641.35000002</v>
      </c>
      <c r="N23" s="123">
        <v>119978256.53</v>
      </c>
      <c r="O23" s="124">
        <v>108410985.34999999</v>
      </c>
      <c r="P23" s="125">
        <v>682302963.13999999</v>
      </c>
      <c r="Q23" s="112">
        <v>190643812.6943</v>
      </c>
      <c r="R23" s="112">
        <v>999838734.04999995</v>
      </c>
      <c r="S23" s="112">
        <v>102498238.68449999</v>
      </c>
      <c r="T23" s="112">
        <v>0</v>
      </c>
      <c r="U23" s="112">
        <f t="shared" si="4"/>
        <v>102498238.68449999</v>
      </c>
      <c r="V23" s="112">
        <v>2264192301.3867002</v>
      </c>
      <c r="W23" s="129">
        <v>0</v>
      </c>
      <c r="X23" s="112">
        <f t="shared" si="5"/>
        <v>2264192301.3867002</v>
      </c>
      <c r="Y23" s="129">
        <f t="shared" si="0"/>
        <v>7266841547.2819195</v>
      </c>
      <c r="Z23" s="125">
        <f t="shared" si="1"/>
        <v>6642135428.4819202</v>
      </c>
      <c r="AA23" s="109">
        <v>14</v>
      </c>
      <c r="AN23" s="106">
        <v>0</v>
      </c>
    </row>
    <row r="24" spans="1:40" ht="30" customHeight="1">
      <c r="A24" s="109">
        <v>15</v>
      </c>
      <c r="B24" s="110" t="s">
        <v>106</v>
      </c>
      <c r="C24" s="114">
        <v>11</v>
      </c>
      <c r="D24" s="112">
        <v>2121037566.5584199</v>
      </c>
      <c r="E24" s="112">
        <v>0</v>
      </c>
      <c r="F24" s="113">
        <f t="shared" si="2"/>
        <v>2121037566.5584199</v>
      </c>
      <c r="G24" s="112">
        <v>132891793.39</v>
      </c>
      <c r="H24" s="112">
        <v>898859918.29999995</v>
      </c>
      <c r="I24" s="112">
        <f>1544898699.08-H24-G24</f>
        <v>513146987.38999999</v>
      </c>
      <c r="J24" s="112">
        <f t="shared" si="3"/>
        <v>576138867.4784199</v>
      </c>
      <c r="K24" s="112">
        <v>154996984.78</v>
      </c>
      <c r="L24" s="112">
        <v>64582076.990000002</v>
      </c>
      <c r="M24" s="112">
        <v>280932034.92000002</v>
      </c>
      <c r="N24" s="123">
        <v>112372813.97</v>
      </c>
      <c r="O24" s="124">
        <v>128283073.79000001</v>
      </c>
      <c r="P24" s="125">
        <v>639051659.49000001</v>
      </c>
      <c r="Q24" s="112">
        <v>146597851.95829999</v>
      </c>
      <c r="R24" s="112">
        <v>775061674.20000005</v>
      </c>
      <c r="S24" s="112">
        <v>96000857.488499999</v>
      </c>
      <c r="T24" s="112">
        <v>0</v>
      </c>
      <c r="U24" s="112">
        <f t="shared" si="4"/>
        <v>96000857.488499999</v>
      </c>
      <c r="V24" s="112">
        <v>1971578669.911</v>
      </c>
      <c r="W24" s="129">
        <v>0</v>
      </c>
      <c r="X24" s="112">
        <f t="shared" si="5"/>
        <v>1971578669.911</v>
      </c>
      <c r="Y24" s="129">
        <f t="shared" si="0"/>
        <v>6490495264.0562201</v>
      </c>
      <c r="Z24" s="125">
        <f t="shared" si="1"/>
        <v>4945596564.9762201</v>
      </c>
      <c r="AA24" s="109">
        <v>15</v>
      </c>
      <c r="AN24" s="106">
        <v>0</v>
      </c>
    </row>
    <row r="25" spans="1:40" ht="30" customHeight="1">
      <c r="A25" s="109">
        <v>16</v>
      </c>
      <c r="B25" s="110" t="s">
        <v>107</v>
      </c>
      <c r="C25" s="114">
        <v>27</v>
      </c>
      <c r="D25" s="112">
        <v>2341253000.9424601</v>
      </c>
      <c r="E25" s="112">
        <v>856369179.05089998</v>
      </c>
      <c r="F25" s="113">
        <f t="shared" si="2"/>
        <v>3197622179.99336</v>
      </c>
      <c r="G25" s="112">
        <v>122916438.27</v>
      </c>
      <c r="H25" s="112">
        <v>0</v>
      </c>
      <c r="I25" s="112">
        <f>1855186037.95-H25-G25</f>
        <v>1732269599.6800001</v>
      </c>
      <c r="J25" s="112">
        <f t="shared" si="3"/>
        <v>1342436142.04336</v>
      </c>
      <c r="K25" s="112">
        <v>171089452.38999999</v>
      </c>
      <c r="L25" s="112">
        <v>71287271.829999998</v>
      </c>
      <c r="M25" s="112">
        <f>310099632.45+72185802.07</f>
        <v>382285434.51999998</v>
      </c>
      <c r="N25" s="123">
        <f>124039852.99+28874320.83</f>
        <v>152914173.81999999</v>
      </c>
      <c r="O25" s="124">
        <v>105647902.11</v>
      </c>
      <c r="P25" s="125">
        <f>705400809.09+393375738.95</f>
        <v>1098776548.04</v>
      </c>
      <c r="Q25" s="112">
        <v>197687544.2272</v>
      </c>
      <c r="R25" s="112">
        <v>1042967441.4299999</v>
      </c>
      <c r="S25" s="112">
        <v>105968088.09100001</v>
      </c>
      <c r="T25" s="112">
        <f t="shared" ref="T25" si="7">S25/2</f>
        <v>52984044.045500003</v>
      </c>
      <c r="U25" s="112">
        <f t="shared" si="4"/>
        <v>52984044.045500003</v>
      </c>
      <c r="V25" s="112">
        <v>2300054392.2891998</v>
      </c>
      <c r="W25" s="129">
        <v>0</v>
      </c>
      <c r="X25" s="112">
        <f t="shared" si="5"/>
        <v>2300054392.2891998</v>
      </c>
      <c r="Y25" s="129">
        <f t="shared" si="0"/>
        <v>8826300428.7407589</v>
      </c>
      <c r="Z25" s="125">
        <f t="shared" si="1"/>
        <v>6918130346.7452593</v>
      </c>
      <c r="AA25" s="109">
        <v>16</v>
      </c>
      <c r="AN25" s="106">
        <v>0</v>
      </c>
    </row>
    <row r="26" spans="1:40" ht="30" customHeight="1">
      <c r="A26" s="109">
        <v>17</v>
      </c>
      <c r="B26" s="110" t="s">
        <v>108</v>
      </c>
      <c r="C26" s="114">
        <v>27</v>
      </c>
      <c r="D26" s="112">
        <v>2518234786.9970999</v>
      </c>
      <c r="E26" s="112">
        <v>0</v>
      </c>
      <c r="F26" s="113">
        <f t="shared" si="2"/>
        <v>2518234786.9970999</v>
      </c>
      <c r="G26" s="112">
        <v>66966469.700000003</v>
      </c>
      <c r="H26" s="112">
        <v>0</v>
      </c>
      <c r="I26" s="112">
        <f>385098199.41-H26-G26</f>
        <v>318131729.71000004</v>
      </c>
      <c r="J26" s="112">
        <f t="shared" si="3"/>
        <v>2133136587.5871</v>
      </c>
      <c r="K26" s="112">
        <v>184022577.02000001</v>
      </c>
      <c r="L26" s="112">
        <v>76676073.760000005</v>
      </c>
      <c r="M26" s="112">
        <v>333540920.85000002</v>
      </c>
      <c r="N26" s="123">
        <v>133416368.34</v>
      </c>
      <c r="O26" s="124">
        <v>113457378.54000001</v>
      </c>
      <c r="P26" s="125">
        <v>758724006.12</v>
      </c>
      <c r="Q26" s="112">
        <v>177674088.28619999</v>
      </c>
      <c r="R26" s="112">
        <v>1119795879.3900001</v>
      </c>
      <c r="S26" s="112">
        <v>113978508.7902</v>
      </c>
      <c r="T26" s="112">
        <v>0</v>
      </c>
      <c r="U26" s="112">
        <f t="shared" si="4"/>
        <v>113978508.7902</v>
      </c>
      <c r="V26" s="112">
        <v>2511063344.9197998</v>
      </c>
      <c r="W26" s="129">
        <v>0</v>
      </c>
      <c r="X26" s="112">
        <f t="shared" si="5"/>
        <v>2511063344.9197998</v>
      </c>
      <c r="Y26" s="129">
        <f t="shared" si="0"/>
        <v>8040583933.0132999</v>
      </c>
      <c r="Z26" s="125">
        <f t="shared" si="1"/>
        <v>7655485733.6033001</v>
      </c>
      <c r="AA26" s="109">
        <v>17</v>
      </c>
      <c r="AN26" s="106">
        <v>0</v>
      </c>
    </row>
    <row r="27" spans="1:40" ht="30" customHeight="1">
      <c r="A27" s="109">
        <v>18</v>
      </c>
      <c r="B27" s="110" t="s">
        <v>109</v>
      </c>
      <c r="C27" s="114">
        <v>23</v>
      </c>
      <c r="D27" s="112">
        <v>2950404949.9669099</v>
      </c>
      <c r="E27" s="112">
        <v>0</v>
      </c>
      <c r="F27" s="113">
        <f t="shared" si="2"/>
        <v>2950404949.9669099</v>
      </c>
      <c r="G27" s="112">
        <v>1489562335.5</v>
      </c>
      <c r="H27" s="112">
        <v>0</v>
      </c>
      <c r="I27" s="112">
        <f>2283909657.26-H27-G27</f>
        <v>794347321.76000023</v>
      </c>
      <c r="J27" s="112">
        <f t="shared" si="3"/>
        <v>666495292.70690966</v>
      </c>
      <c r="K27" s="112">
        <v>215603852.72999999</v>
      </c>
      <c r="L27" s="112">
        <v>89834938.640000001</v>
      </c>
      <c r="M27" s="112">
        <v>390781983.06</v>
      </c>
      <c r="N27" s="123">
        <v>156312793.22</v>
      </c>
      <c r="O27" s="124">
        <v>220124935.71000001</v>
      </c>
      <c r="P27" s="125">
        <v>888933420.70000005</v>
      </c>
      <c r="Q27" s="112">
        <v>242161518.3698</v>
      </c>
      <c r="R27" s="112">
        <v>1349760640.0999999</v>
      </c>
      <c r="S27" s="112">
        <v>133539079.9329</v>
      </c>
      <c r="T27" s="112">
        <v>0</v>
      </c>
      <c r="U27" s="112">
        <f t="shared" si="4"/>
        <v>133539079.9329</v>
      </c>
      <c r="V27" s="112">
        <v>2829226630.5974002</v>
      </c>
      <c r="W27" s="129">
        <v>0</v>
      </c>
      <c r="X27" s="112">
        <f t="shared" si="5"/>
        <v>2829226630.5974002</v>
      </c>
      <c r="Y27" s="129">
        <f t="shared" si="0"/>
        <v>9466684743.02701</v>
      </c>
      <c r="Z27" s="125">
        <f t="shared" si="1"/>
        <v>7182775085.7670097</v>
      </c>
      <c r="AA27" s="109">
        <v>18</v>
      </c>
      <c r="AN27" s="106">
        <v>0</v>
      </c>
    </row>
    <row r="28" spans="1:40" ht="30" customHeight="1">
      <c r="A28" s="109">
        <v>19</v>
      </c>
      <c r="B28" s="110" t="s">
        <v>110</v>
      </c>
      <c r="C28" s="114">
        <v>44</v>
      </c>
      <c r="D28" s="112">
        <v>3571793660.15797</v>
      </c>
      <c r="E28" s="112">
        <v>0</v>
      </c>
      <c r="F28" s="113">
        <f t="shared" si="2"/>
        <v>3571793660.15797</v>
      </c>
      <c r="G28" s="112">
        <v>202477930.22</v>
      </c>
      <c r="H28" s="112">
        <v>292615190</v>
      </c>
      <c r="I28" s="112">
        <f>1397221545.81-H28-G28</f>
        <v>902128425.58999991</v>
      </c>
      <c r="J28" s="112">
        <f t="shared" si="3"/>
        <v>2174572114.34797</v>
      </c>
      <c r="K28" s="112">
        <v>261012466.87</v>
      </c>
      <c r="L28" s="112">
        <v>108755194.53</v>
      </c>
      <c r="M28" s="112">
        <v>473085096.20999998</v>
      </c>
      <c r="N28" s="123">
        <v>189234038.47999999</v>
      </c>
      <c r="O28" s="124">
        <v>225988390.49000001</v>
      </c>
      <c r="P28" s="125">
        <v>1076152870.5999999</v>
      </c>
      <c r="Q28" s="112">
        <v>316678651.54479998</v>
      </c>
      <c r="R28" s="112">
        <v>1403683528.1099999</v>
      </c>
      <c r="S28" s="112">
        <v>161663923.1471</v>
      </c>
      <c r="T28" s="112">
        <v>0</v>
      </c>
      <c r="U28" s="112">
        <f t="shared" si="4"/>
        <v>161663923.1471</v>
      </c>
      <c r="V28" s="112">
        <v>3822622677.6178002</v>
      </c>
      <c r="W28" s="129">
        <v>0</v>
      </c>
      <c r="X28" s="112">
        <f t="shared" si="5"/>
        <v>3822622677.6178002</v>
      </c>
      <c r="Y28" s="129">
        <f t="shared" si="0"/>
        <v>11610670497.757669</v>
      </c>
      <c r="Z28" s="125">
        <f t="shared" si="1"/>
        <v>10213448951.94767</v>
      </c>
      <c r="AA28" s="109">
        <v>19</v>
      </c>
      <c r="AN28" s="106">
        <v>0</v>
      </c>
    </row>
    <row r="29" spans="1:40" ht="30" customHeight="1">
      <c r="A29" s="109">
        <v>20</v>
      </c>
      <c r="B29" s="110" t="s">
        <v>111</v>
      </c>
      <c r="C29" s="114">
        <v>34</v>
      </c>
      <c r="D29" s="112">
        <v>2768038433.54251</v>
      </c>
      <c r="E29" s="112">
        <v>0</v>
      </c>
      <c r="F29" s="113">
        <f t="shared" si="2"/>
        <v>2768038433.54251</v>
      </c>
      <c r="G29" s="112">
        <v>172335440.80000001</v>
      </c>
      <c r="H29" s="112">
        <v>850000000</v>
      </c>
      <c r="I29" s="112">
        <f>1407006036.71-H29-G29</f>
        <v>384670595.91000003</v>
      </c>
      <c r="J29" s="112">
        <f t="shared" si="3"/>
        <v>1361032396.8325098</v>
      </c>
      <c r="K29" s="112">
        <v>202277233.43000001</v>
      </c>
      <c r="L29" s="112">
        <v>84282180.590000004</v>
      </c>
      <c r="M29" s="112">
        <v>366627485.57999998</v>
      </c>
      <c r="N29" s="123">
        <v>146650994.22999999</v>
      </c>
      <c r="O29" s="124">
        <v>133247200.61</v>
      </c>
      <c r="P29" s="125">
        <v>833987847.46000004</v>
      </c>
      <c r="Q29" s="112">
        <v>211728033.66850001</v>
      </c>
      <c r="R29" s="112">
        <v>1069313632.1900001</v>
      </c>
      <c r="S29" s="112">
        <v>125284939.4914</v>
      </c>
      <c r="T29" s="112">
        <v>0</v>
      </c>
      <c r="U29" s="112">
        <f t="shared" si="4"/>
        <v>125284939.4914</v>
      </c>
      <c r="V29" s="112">
        <v>2703167217.4091001</v>
      </c>
      <c r="W29" s="129">
        <v>0</v>
      </c>
      <c r="X29" s="112">
        <f t="shared" si="5"/>
        <v>2703167217.4091001</v>
      </c>
      <c r="Y29" s="129">
        <f t="shared" si="0"/>
        <v>8644605198.2015095</v>
      </c>
      <c r="Z29" s="125">
        <f t="shared" si="1"/>
        <v>7237599161.4915085</v>
      </c>
      <c r="AA29" s="109">
        <v>20</v>
      </c>
      <c r="AN29" s="106">
        <v>0</v>
      </c>
    </row>
    <row r="30" spans="1:40" ht="30" customHeight="1">
      <c r="A30" s="109">
        <v>21</v>
      </c>
      <c r="B30" s="110" t="s">
        <v>112</v>
      </c>
      <c r="C30" s="114">
        <v>21</v>
      </c>
      <c r="D30" s="112">
        <v>2377758824.2960901</v>
      </c>
      <c r="E30" s="112">
        <v>0</v>
      </c>
      <c r="F30" s="113">
        <f t="shared" si="2"/>
        <v>2377758824.2960901</v>
      </c>
      <c r="G30" s="112">
        <v>84522952.109999999</v>
      </c>
      <c r="H30" s="112">
        <v>0</v>
      </c>
      <c r="I30" s="112">
        <f>529264480.31-H30-G30</f>
        <v>444741528.19999999</v>
      </c>
      <c r="J30" s="112">
        <f t="shared" si="3"/>
        <v>1848494343.9860899</v>
      </c>
      <c r="K30" s="112">
        <v>173757152.68000001</v>
      </c>
      <c r="L30" s="112">
        <v>72398813.620000005</v>
      </c>
      <c r="M30" s="112">
        <v>314934839.24000001</v>
      </c>
      <c r="N30" s="123">
        <v>125973936.68000001</v>
      </c>
      <c r="O30" s="124">
        <v>120401504.37</v>
      </c>
      <c r="P30" s="125">
        <v>716399721.76999998</v>
      </c>
      <c r="Q30" s="112">
        <v>163054789.0738</v>
      </c>
      <c r="R30" s="112">
        <v>898463330.98000002</v>
      </c>
      <c r="S30" s="112">
        <v>107620388.0826</v>
      </c>
      <c r="T30" s="112">
        <f t="shared" ref="T30:T32" si="8">S30/2</f>
        <v>53810194.041299999</v>
      </c>
      <c r="U30" s="112">
        <f t="shared" si="4"/>
        <v>53810194.041299999</v>
      </c>
      <c r="V30" s="112">
        <v>2181363899.7916999</v>
      </c>
      <c r="W30" s="129">
        <v>0</v>
      </c>
      <c r="X30" s="112">
        <f t="shared" si="5"/>
        <v>2181363899.7916999</v>
      </c>
      <c r="Y30" s="129">
        <f t="shared" si="0"/>
        <v>7252127200.5841904</v>
      </c>
      <c r="Z30" s="125">
        <f t="shared" si="1"/>
        <v>6669052526.2328892</v>
      </c>
      <c r="AA30" s="109">
        <v>21</v>
      </c>
      <c r="AN30" s="106">
        <v>0</v>
      </c>
    </row>
    <row r="31" spans="1:40" ht="30" customHeight="1">
      <c r="A31" s="109">
        <v>22</v>
      </c>
      <c r="B31" s="110" t="s">
        <v>113</v>
      </c>
      <c r="C31" s="114">
        <v>21</v>
      </c>
      <c r="D31" s="112">
        <v>2488795666.4623399</v>
      </c>
      <c r="E31" s="112">
        <v>0</v>
      </c>
      <c r="F31" s="113">
        <f t="shared" si="2"/>
        <v>2488795666.4623399</v>
      </c>
      <c r="G31" s="112">
        <v>118782009.45999999</v>
      </c>
      <c r="H31" s="112">
        <v>117593824.09999999</v>
      </c>
      <c r="I31" s="112">
        <f>1342206752.78-H31-G31</f>
        <v>1105830919.22</v>
      </c>
      <c r="J31" s="112">
        <f t="shared" si="3"/>
        <v>1146588913.6823399</v>
      </c>
      <c r="K31" s="112">
        <v>181871283.24000001</v>
      </c>
      <c r="L31" s="112">
        <v>75779701.349999994</v>
      </c>
      <c r="M31" s="112">
        <v>329641700.88</v>
      </c>
      <c r="N31" s="123">
        <v>131856680.34999999</v>
      </c>
      <c r="O31" s="124">
        <v>395812478.76999998</v>
      </c>
      <c r="P31" s="125">
        <v>749854234.49000001</v>
      </c>
      <c r="Q31" s="112">
        <v>172964849.78940001</v>
      </c>
      <c r="R31" s="112">
        <v>950759178.70000005</v>
      </c>
      <c r="S31" s="112">
        <v>112646056.76180001</v>
      </c>
      <c r="T31" s="112">
        <f t="shared" si="8"/>
        <v>56323028.380900003</v>
      </c>
      <c r="U31" s="112">
        <f t="shared" si="4"/>
        <v>56323028.380900003</v>
      </c>
      <c r="V31" s="112">
        <v>2162925531.0641999</v>
      </c>
      <c r="W31" s="129">
        <v>0</v>
      </c>
      <c r="X31" s="112">
        <f t="shared" si="5"/>
        <v>2162925531.0641999</v>
      </c>
      <c r="Y31" s="129">
        <f t="shared" si="0"/>
        <v>7752907361.8577404</v>
      </c>
      <c r="Z31" s="125">
        <f t="shared" si="1"/>
        <v>6354377580.6968393</v>
      </c>
      <c r="AA31" s="109">
        <v>22</v>
      </c>
      <c r="AN31" s="106">
        <v>0</v>
      </c>
    </row>
    <row r="32" spans="1:40" ht="30" customHeight="1">
      <c r="A32" s="109">
        <v>23</v>
      </c>
      <c r="B32" s="110" t="s">
        <v>114</v>
      </c>
      <c r="C32" s="114">
        <v>16</v>
      </c>
      <c r="D32" s="112">
        <v>2004466637.6470101</v>
      </c>
      <c r="E32" s="112">
        <v>0</v>
      </c>
      <c r="F32" s="113">
        <f t="shared" si="2"/>
        <v>2004466637.6470101</v>
      </c>
      <c r="G32" s="112">
        <v>79618821.510000005</v>
      </c>
      <c r="H32" s="112">
        <v>632203900</v>
      </c>
      <c r="I32" s="112">
        <f>1242100754.3-H32-G32</f>
        <v>530278032.78999996</v>
      </c>
      <c r="J32" s="112">
        <f t="shared" si="3"/>
        <v>762365883.34701014</v>
      </c>
      <c r="K32" s="112">
        <v>146478445.18000001</v>
      </c>
      <c r="L32" s="112">
        <v>61032685.490000002</v>
      </c>
      <c r="M32" s="112">
        <v>265492181.90000001</v>
      </c>
      <c r="N32" s="123">
        <v>106196872.76000001</v>
      </c>
      <c r="O32" s="124">
        <v>117361028.64</v>
      </c>
      <c r="P32" s="125">
        <v>603929770.69000006</v>
      </c>
      <c r="Q32" s="112">
        <v>164013436.34060001</v>
      </c>
      <c r="R32" s="112">
        <v>2904793053.1199999</v>
      </c>
      <c r="S32" s="112">
        <v>90724708.999599993</v>
      </c>
      <c r="T32" s="112">
        <f t="shared" si="8"/>
        <v>45362354.499799997</v>
      </c>
      <c r="U32" s="112">
        <f t="shared" si="4"/>
        <v>45362354.499799997</v>
      </c>
      <c r="V32" s="112">
        <v>2003868590.9937</v>
      </c>
      <c r="W32" s="129">
        <v>0</v>
      </c>
      <c r="X32" s="112">
        <f t="shared" si="5"/>
        <v>2003868590.9937</v>
      </c>
      <c r="Y32" s="129">
        <f t="shared" si="0"/>
        <v>8468357411.760911</v>
      </c>
      <c r="Z32" s="125">
        <f t="shared" si="1"/>
        <v>7180894302.9611101</v>
      </c>
      <c r="AA32" s="109">
        <v>23</v>
      </c>
      <c r="AN32" s="106">
        <v>0</v>
      </c>
    </row>
    <row r="33" spans="1:40" ht="30" customHeight="1">
      <c r="A33" s="109">
        <v>24</v>
      </c>
      <c r="B33" s="110" t="s">
        <v>115</v>
      </c>
      <c r="C33" s="114">
        <v>20</v>
      </c>
      <c r="D33" s="112">
        <v>3016611458.6869998</v>
      </c>
      <c r="E33" s="112">
        <v>0</v>
      </c>
      <c r="F33" s="113">
        <f t="shared" si="2"/>
        <v>3016611458.6869998</v>
      </c>
      <c r="G33" s="112">
        <v>2637685277.4699998</v>
      </c>
      <c r="H33" s="112">
        <v>0</v>
      </c>
      <c r="I33" s="112">
        <f>2637685277.47-H33-G33</f>
        <v>0</v>
      </c>
      <c r="J33" s="112">
        <f t="shared" si="3"/>
        <v>378926181.21700001</v>
      </c>
      <c r="K33" s="112">
        <v>220441960.91999999</v>
      </c>
      <c r="L33" s="112">
        <v>91850817.049999997</v>
      </c>
      <c r="M33" s="112">
        <v>399551054.16000003</v>
      </c>
      <c r="N33" s="123">
        <v>159820421.66999999</v>
      </c>
      <c r="O33" s="124">
        <v>362579008.62</v>
      </c>
      <c r="P33" s="125">
        <v>908880912.39999998</v>
      </c>
      <c r="Q33" s="112">
        <v>649842627.0704</v>
      </c>
      <c r="R33" s="112">
        <v>1374786276.9300001</v>
      </c>
      <c r="S33" s="112">
        <v>136535670.7058</v>
      </c>
      <c r="T33" s="112">
        <v>0</v>
      </c>
      <c r="U33" s="112">
        <f t="shared" si="4"/>
        <v>136535670.7058</v>
      </c>
      <c r="V33" s="112">
        <v>13440570436.0826</v>
      </c>
      <c r="W33" s="129">
        <v>6617853446.5</v>
      </c>
      <c r="X33" s="112">
        <f t="shared" si="5"/>
        <v>6822716989.5825996</v>
      </c>
      <c r="Y33" s="129">
        <f t="shared" si="0"/>
        <v>20761470644.295799</v>
      </c>
      <c r="Z33" s="125">
        <f t="shared" si="1"/>
        <v>11505931920.3258</v>
      </c>
      <c r="AA33" s="109">
        <v>24</v>
      </c>
      <c r="AN33" s="106">
        <v>0</v>
      </c>
    </row>
    <row r="34" spans="1:40" ht="30" customHeight="1">
      <c r="A34" s="109">
        <v>25</v>
      </c>
      <c r="B34" s="110" t="s">
        <v>116</v>
      </c>
      <c r="C34" s="114">
        <v>13</v>
      </c>
      <c r="D34" s="112">
        <v>2076631743.70948</v>
      </c>
      <c r="E34" s="112">
        <v>0</v>
      </c>
      <c r="F34" s="113">
        <f t="shared" si="2"/>
        <v>2076631743.70948</v>
      </c>
      <c r="G34" s="112">
        <v>75717060.810000002</v>
      </c>
      <c r="H34" s="112">
        <v>124722672.83</v>
      </c>
      <c r="I34" s="112">
        <f>479651968-H34-G34</f>
        <v>279212234.36000001</v>
      </c>
      <c r="J34" s="112">
        <f t="shared" si="3"/>
        <v>1596979775.7094803</v>
      </c>
      <c r="K34" s="112">
        <v>151751983.96000001</v>
      </c>
      <c r="L34" s="112">
        <v>63229993.32</v>
      </c>
      <c r="M34" s="112">
        <v>275050470.92000002</v>
      </c>
      <c r="N34" s="123">
        <v>110020188.37</v>
      </c>
      <c r="O34" s="124">
        <v>144217876.58000001</v>
      </c>
      <c r="P34" s="125">
        <v>625672540.13</v>
      </c>
      <c r="Q34" s="112">
        <v>147557491.20840001</v>
      </c>
      <c r="R34" s="112">
        <v>805698874.96000004</v>
      </c>
      <c r="S34" s="112">
        <v>93990993.478499994</v>
      </c>
      <c r="T34" s="112">
        <v>0</v>
      </c>
      <c r="U34" s="112">
        <f t="shared" si="4"/>
        <v>93990993.478499994</v>
      </c>
      <c r="V34" s="112">
        <v>1882907117.2542</v>
      </c>
      <c r="W34" s="129">
        <v>0</v>
      </c>
      <c r="X34" s="112">
        <f t="shared" si="5"/>
        <v>1882907117.2542</v>
      </c>
      <c r="Y34" s="129">
        <f t="shared" si="0"/>
        <v>6376729273.8905802</v>
      </c>
      <c r="Z34" s="125">
        <f t="shared" si="1"/>
        <v>5897077305.8905811</v>
      </c>
      <c r="AA34" s="109">
        <v>25</v>
      </c>
      <c r="AN34" s="106">
        <v>0</v>
      </c>
    </row>
    <row r="35" spans="1:40" ht="30" customHeight="1">
      <c r="A35" s="109">
        <v>26</v>
      </c>
      <c r="B35" s="110" t="s">
        <v>117</v>
      </c>
      <c r="C35" s="114">
        <v>25</v>
      </c>
      <c r="D35" s="112">
        <v>2667341014.8081198</v>
      </c>
      <c r="E35" s="112">
        <v>0</v>
      </c>
      <c r="F35" s="113">
        <f t="shared" si="2"/>
        <v>2667341014.8081198</v>
      </c>
      <c r="G35" s="112">
        <v>132306927.39</v>
      </c>
      <c r="H35" s="112">
        <v>514281002.97000003</v>
      </c>
      <c r="I35" s="112">
        <f>1494599948.41-H35-G35</f>
        <v>848012018.05000007</v>
      </c>
      <c r="J35" s="112">
        <f t="shared" si="3"/>
        <v>1172741066.3981199</v>
      </c>
      <c r="K35" s="112">
        <v>194918666.78999999</v>
      </c>
      <c r="L35" s="112">
        <v>81216111.159999996</v>
      </c>
      <c r="M35" s="112">
        <v>353290083.55000001</v>
      </c>
      <c r="N35" s="123">
        <v>141316033.41999999</v>
      </c>
      <c r="O35" s="124">
        <v>164320028.78</v>
      </c>
      <c r="P35" s="125">
        <v>803648520.34000003</v>
      </c>
      <c r="Q35" s="112">
        <v>187233554.88240001</v>
      </c>
      <c r="R35" s="112">
        <v>1214998753.8599999</v>
      </c>
      <c r="S35" s="112">
        <v>120727246.2712</v>
      </c>
      <c r="T35" s="112">
        <f t="shared" ref="T35:T37" si="9">S35/2</f>
        <v>60363623.135600001</v>
      </c>
      <c r="U35" s="112">
        <f t="shared" si="4"/>
        <v>60363623.135600001</v>
      </c>
      <c r="V35" s="112">
        <v>2359365294.4590001</v>
      </c>
      <c r="W35" s="129">
        <v>0</v>
      </c>
      <c r="X35" s="112">
        <f t="shared" si="5"/>
        <v>2359365294.4590001</v>
      </c>
      <c r="Y35" s="129">
        <f t="shared" si="0"/>
        <v>8288375308.3207188</v>
      </c>
      <c r="Z35" s="125">
        <f t="shared" si="1"/>
        <v>6733411736.7751198</v>
      </c>
      <c r="AA35" s="109">
        <v>26</v>
      </c>
      <c r="AN35" s="106">
        <v>0</v>
      </c>
    </row>
    <row r="36" spans="1:40" ht="30" customHeight="1">
      <c r="A36" s="109">
        <v>27</v>
      </c>
      <c r="B36" s="110" t="s">
        <v>118</v>
      </c>
      <c r="C36" s="114">
        <v>20</v>
      </c>
      <c r="D36" s="112">
        <v>2092054891.3341801</v>
      </c>
      <c r="E36" s="112">
        <v>0</v>
      </c>
      <c r="F36" s="113">
        <f t="shared" si="2"/>
        <v>2092054891.3341801</v>
      </c>
      <c r="G36" s="112">
        <v>286416050.41000003</v>
      </c>
      <c r="H36" s="112">
        <v>385796101</v>
      </c>
      <c r="I36" s="112">
        <f>2241701389.13-H36-G36</f>
        <v>1569489237.72</v>
      </c>
      <c r="J36" s="112">
        <f t="shared" si="3"/>
        <v>-149646497.79582</v>
      </c>
      <c r="K36" s="112">
        <v>152879046.21000001</v>
      </c>
      <c r="L36" s="112">
        <v>63699602.590000004</v>
      </c>
      <c r="M36" s="112">
        <v>277093271.25</v>
      </c>
      <c r="N36" s="123">
        <v>110837308.5</v>
      </c>
      <c r="O36" s="124">
        <v>337493879.44999999</v>
      </c>
      <c r="P36" s="125">
        <v>630319411.19000006</v>
      </c>
      <c r="Q36" s="112">
        <v>218283262.6891</v>
      </c>
      <c r="R36" s="112">
        <v>1000689501.23</v>
      </c>
      <c r="S36" s="112">
        <v>94689064.759399995</v>
      </c>
      <c r="T36" s="112">
        <v>0</v>
      </c>
      <c r="U36" s="112">
        <f t="shared" si="4"/>
        <v>94689064.759399995</v>
      </c>
      <c r="V36" s="112">
        <v>2347845595.1100001</v>
      </c>
      <c r="W36" s="129">
        <v>0</v>
      </c>
      <c r="X36" s="112">
        <f t="shared" si="5"/>
        <v>2347845595.1100001</v>
      </c>
      <c r="Y36" s="129">
        <f t="shared" si="0"/>
        <v>7325884834.3126793</v>
      </c>
      <c r="Z36" s="125">
        <f t="shared" si="1"/>
        <v>5084183445.1826801</v>
      </c>
      <c r="AA36" s="109">
        <v>27</v>
      </c>
      <c r="AN36" s="106">
        <v>0</v>
      </c>
    </row>
    <row r="37" spans="1:40" ht="30" customHeight="1">
      <c r="A37" s="109">
        <v>28</v>
      </c>
      <c r="B37" s="110" t="s">
        <v>119</v>
      </c>
      <c r="C37" s="114">
        <v>18</v>
      </c>
      <c r="D37" s="112">
        <v>2096199486.37028</v>
      </c>
      <c r="E37" s="112">
        <v>2472274276.066</v>
      </c>
      <c r="F37" s="113">
        <f t="shared" si="2"/>
        <v>4568473762.4362803</v>
      </c>
      <c r="G37" s="112">
        <v>161563693.81</v>
      </c>
      <c r="H37" s="112">
        <v>644248762.91999996</v>
      </c>
      <c r="I37" s="112">
        <f>1256751474.58-H37-G37</f>
        <v>450939017.84999996</v>
      </c>
      <c r="J37" s="112">
        <f t="shared" si="3"/>
        <v>3311722287.8562799</v>
      </c>
      <c r="K37" s="112">
        <v>153181916.72</v>
      </c>
      <c r="L37" s="112">
        <v>63825798.630000003</v>
      </c>
      <c r="M37" s="112">
        <f>277642224.06+199556357.2</f>
        <v>477198581.25999999</v>
      </c>
      <c r="N37" s="123">
        <f>111056889.62+79822542.88</f>
        <v>190879432.5</v>
      </c>
      <c r="O37" s="124">
        <v>195908327.94999999</v>
      </c>
      <c r="P37" s="125">
        <f>631568144.53+413936286.32</f>
        <v>1045504430.8499999</v>
      </c>
      <c r="Q37" s="112">
        <v>182878500.4822</v>
      </c>
      <c r="R37" s="112">
        <v>981422067.51999998</v>
      </c>
      <c r="S37" s="112">
        <v>94876654.400000006</v>
      </c>
      <c r="T37" s="112">
        <f t="shared" si="9"/>
        <v>47438327.200000003</v>
      </c>
      <c r="U37" s="112">
        <f t="shared" si="4"/>
        <v>47438327.200000003</v>
      </c>
      <c r="V37" s="112">
        <v>2217443231.5450001</v>
      </c>
      <c r="W37" s="129">
        <v>0</v>
      </c>
      <c r="X37" s="112">
        <f t="shared" si="5"/>
        <v>2217443231.5450001</v>
      </c>
      <c r="Y37" s="129">
        <f t="shared" si="0"/>
        <v>10171592704.29348</v>
      </c>
      <c r="Z37" s="125">
        <f t="shared" si="1"/>
        <v>8867402902.5134773</v>
      </c>
      <c r="AA37" s="109">
        <v>28</v>
      </c>
      <c r="AN37" s="106">
        <v>0</v>
      </c>
    </row>
    <row r="38" spans="1:40" ht="30" customHeight="1">
      <c r="A38" s="109">
        <v>29</v>
      </c>
      <c r="B38" s="110" t="s">
        <v>120</v>
      </c>
      <c r="C38" s="114">
        <v>30</v>
      </c>
      <c r="D38" s="112">
        <v>2053703366.8366301</v>
      </c>
      <c r="E38" s="112">
        <v>0</v>
      </c>
      <c r="F38" s="113">
        <f t="shared" si="2"/>
        <v>2053703366.8366301</v>
      </c>
      <c r="G38" s="112">
        <v>245947370.66999999</v>
      </c>
      <c r="H38" s="112">
        <v>0</v>
      </c>
      <c r="I38" s="112">
        <f>1875902811.95-H38-G38</f>
        <v>1629955441.28</v>
      </c>
      <c r="J38" s="112">
        <f t="shared" si="3"/>
        <v>177800554.88663006</v>
      </c>
      <c r="K38" s="112">
        <v>150076469.41999999</v>
      </c>
      <c r="L38" s="112">
        <v>62531862.259999998</v>
      </c>
      <c r="M38" s="112">
        <v>272013600.81999999</v>
      </c>
      <c r="N38" s="123">
        <v>108805440.33</v>
      </c>
      <c r="O38" s="124">
        <v>164733451.56999999</v>
      </c>
      <c r="P38" s="125">
        <v>618764403.50999999</v>
      </c>
      <c r="Q38" s="112">
        <v>183102635.77919999</v>
      </c>
      <c r="R38" s="112">
        <v>1193165802.4200001</v>
      </c>
      <c r="S38" s="112">
        <v>92953225.984699994</v>
      </c>
      <c r="T38" s="112">
        <v>0</v>
      </c>
      <c r="U38" s="112">
        <f t="shared" si="4"/>
        <v>92953225.984699994</v>
      </c>
      <c r="V38" s="112">
        <v>2188588245.3786998</v>
      </c>
      <c r="W38" s="129">
        <v>0</v>
      </c>
      <c r="X38" s="112">
        <f t="shared" si="5"/>
        <v>2188588245.3786998</v>
      </c>
      <c r="Y38" s="129">
        <f t="shared" si="0"/>
        <v>7088438504.3092308</v>
      </c>
      <c r="Z38" s="125">
        <f t="shared" si="1"/>
        <v>5212535692.35923</v>
      </c>
      <c r="AA38" s="109">
        <v>29</v>
      </c>
      <c r="AN38" s="106">
        <v>0</v>
      </c>
    </row>
    <row r="39" spans="1:40" ht="30" customHeight="1">
      <c r="A39" s="109">
        <v>30</v>
      </c>
      <c r="B39" s="110" t="s">
        <v>121</v>
      </c>
      <c r="C39" s="114">
        <v>33</v>
      </c>
      <c r="D39" s="112">
        <v>2525651629.3948202</v>
      </c>
      <c r="E39" s="112">
        <v>0</v>
      </c>
      <c r="F39" s="113">
        <f t="shared" si="2"/>
        <v>2525651629.3948202</v>
      </c>
      <c r="G39" s="112">
        <v>429816561.88</v>
      </c>
      <c r="H39" s="112">
        <v>0</v>
      </c>
      <c r="I39" s="112">
        <f>1566256592.35-H39-G39</f>
        <v>1136440030.4699998</v>
      </c>
      <c r="J39" s="112">
        <f t="shared" si="3"/>
        <v>959395037.04482031</v>
      </c>
      <c r="K39" s="112">
        <v>184564570.34999999</v>
      </c>
      <c r="L39" s="112">
        <v>76901904.310000002</v>
      </c>
      <c r="M39" s="112">
        <v>334523283.75999999</v>
      </c>
      <c r="N39" s="123">
        <v>133809313.5</v>
      </c>
      <c r="O39" s="124">
        <v>170148589.90000001</v>
      </c>
      <c r="P39" s="125">
        <v>760958641.42999995</v>
      </c>
      <c r="Q39" s="112">
        <v>258351087.1476</v>
      </c>
      <c r="R39" s="112">
        <v>1123231766.77</v>
      </c>
      <c r="S39" s="112">
        <v>114314204.4983</v>
      </c>
      <c r="T39" s="112">
        <v>0</v>
      </c>
      <c r="U39" s="112">
        <f t="shared" si="4"/>
        <v>114314204.4983</v>
      </c>
      <c r="V39" s="112">
        <v>4369363599.3085003</v>
      </c>
      <c r="W39" s="129">
        <v>0</v>
      </c>
      <c r="X39" s="112">
        <f t="shared" si="5"/>
        <v>4369363599.3085003</v>
      </c>
      <c r="Y39" s="129">
        <f t="shared" si="0"/>
        <v>10051818590.369221</v>
      </c>
      <c r="Z39" s="125">
        <f t="shared" si="1"/>
        <v>8485561998.0192204</v>
      </c>
      <c r="AA39" s="109">
        <v>30</v>
      </c>
      <c r="AN39" s="106">
        <v>0</v>
      </c>
    </row>
    <row r="40" spans="1:40" ht="30" customHeight="1">
      <c r="A40" s="109">
        <v>31</v>
      </c>
      <c r="B40" s="110" t="s">
        <v>122</v>
      </c>
      <c r="C40" s="114">
        <v>17</v>
      </c>
      <c r="D40" s="112">
        <v>2351464897.0061498</v>
      </c>
      <c r="E40" s="112">
        <v>0</v>
      </c>
      <c r="F40" s="113">
        <f t="shared" si="2"/>
        <v>2351464897.0061498</v>
      </c>
      <c r="G40" s="112">
        <v>60304686.590000004</v>
      </c>
      <c r="H40" s="112">
        <v>1031399422.965</v>
      </c>
      <c r="I40" s="112">
        <f>1817592281.39-H40-G40</f>
        <v>725888171.83500004</v>
      </c>
      <c r="J40" s="112">
        <f t="shared" si="3"/>
        <v>533872615.61614943</v>
      </c>
      <c r="K40" s="112">
        <v>171835697.11000001</v>
      </c>
      <c r="L40" s="112">
        <v>71598207.129999995</v>
      </c>
      <c r="M40" s="112">
        <v>311452201.01999998</v>
      </c>
      <c r="N40" s="123">
        <v>124580880.41</v>
      </c>
      <c r="O40" s="124">
        <v>153232415.78</v>
      </c>
      <c r="P40" s="125">
        <v>708477571.72000003</v>
      </c>
      <c r="Q40" s="112">
        <v>176399464.4237</v>
      </c>
      <c r="R40" s="112">
        <v>1135266663.54</v>
      </c>
      <c r="S40" s="112">
        <v>106430291.4918</v>
      </c>
      <c r="T40" s="112">
        <f t="shared" ref="T40:T41" si="10">S40/2</f>
        <v>53215145.745899998</v>
      </c>
      <c r="U40" s="112">
        <f t="shared" si="4"/>
        <v>53215145.745899998</v>
      </c>
      <c r="V40" s="112">
        <v>2210363128.6882</v>
      </c>
      <c r="W40" s="129">
        <v>0</v>
      </c>
      <c r="X40" s="112">
        <f t="shared" si="5"/>
        <v>2210363128.6882</v>
      </c>
      <c r="Y40" s="129">
        <f t="shared" si="0"/>
        <v>7521101418.3198509</v>
      </c>
      <c r="Z40" s="125">
        <f t="shared" si="1"/>
        <v>5650293991.1839495</v>
      </c>
      <c r="AA40" s="109">
        <v>31</v>
      </c>
      <c r="AN40" s="106">
        <v>0</v>
      </c>
    </row>
    <row r="41" spans="1:40" ht="30" customHeight="1">
      <c r="A41" s="109">
        <v>32</v>
      </c>
      <c r="B41" s="110" t="s">
        <v>123</v>
      </c>
      <c r="C41" s="114">
        <v>23</v>
      </c>
      <c r="D41" s="112">
        <v>2428506827.05094</v>
      </c>
      <c r="E41" s="112">
        <v>13234243617.3493</v>
      </c>
      <c r="F41" s="113">
        <f t="shared" si="2"/>
        <v>15662750444.40024</v>
      </c>
      <c r="G41" s="112">
        <v>289308919.64999998</v>
      </c>
      <c r="H41" s="112">
        <v>0</v>
      </c>
      <c r="I41" s="112">
        <f>967499975.28-H41-G41</f>
        <v>678191055.63</v>
      </c>
      <c r="J41" s="112">
        <f t="shared" si="3"/>
        <v>14695250469.120241</v>
      </c>
      <c r="K41" s="112">
        <v>177465614.78</v>
      </c>
      <c r="L41" s="112">
        <v>73944006.159999996</v>
      </c>
      <c r="M41" s="112">
        <f>321656426.78+1048370311.05</f>
        <v>1370026737.8299999</v>
      </c>
      <c r="N41" s="123">
        <f>128662570.71+419348124</f>
        <v>548010694.71000004</v>
      </c>
      <c r="O41" s="124">
        <v>119292378.77</v>
      </c>
      <c r="P41" s="125">
        <f>731689689.23+2376921850.91</f>
        <v>3108611540.1399999</v>
      </c>
      <c r="Q41" s="112">
        <v>248446190.05149999</v>
      </c>
      <c r="R41" s="112">
        <v>1032905779.46</v>
      </c>
      <c r="S41" s="112">
        <v>109917307.2142</v>
      </c>
      <c r="T41" s="112">
        <f t="shared" si="10"/>
        <v>54958653.607100002</v>
      </c>
      <c r="U41" s="112">
        <f t="shared" si="4"/>
        <v>54958653.607100002</v>
      </c>
      <c r="V41" s="112">
        <v>6626994332.5661001</v>
      </c>
      <c r="W41" s="129">
        <v>0</v>
      </c>
      <c r="X41" s="112">
        <f t="shared" si="5"/>
        <v>6626994332.5661001</v>
      </c>
      <c r="Y41" s="129">
        <f t="shared" si="0"/>
        <v>29078365026.082039</v>
      </c>
      <c r="Z41" s="125">
        <f t="shared" si="1"/>
        <v>28055906397.194942</v>
      </c>
      <c r="AA41" s="109">
        <v>32</v>
      </c>
      <c r="AN41" s="106">
        <v>0</v>
      </c>
    </row>
    <row r="42" spans="1:40" ht="30" customHeight="1">
      <c r="A42" s="109">
        <v>33</v>
      </c>
      <c r="B42" s="110" t="s">
        <v>124</v>
      </c>
      <c r="C42" s="114">
        <v>23</v>
      </c>
      <c r="D42" s="112">
        <v>2481713510.79462</v>
      </c>
      <c r="E42" s="112">
        <v>0</v>
      </c>
      <c r="F42" s="113">
        <f t="shared" si="2"/>
        <v>2481713510.79462</v>
      </c>
      <c r="G42" s="112">
        <v>73111095.489999995</v>
      </c>
      <c r="H42" s="112">
        <v>206017834</v>
      </c>
      <c r="I42" s="112">
        <f>1209129884.46-H42-G42</f>
        <v>930000954.97000003</v>
      </c>
      <c r="J42" s="112">
        <f t="shared" si="3"/>
        <v>1272583626.3346202</v>
      </c>
      <c r="K42" s="112">
        <v>181353747.49000001</v>
      </c>
      <c r="L42" s="112">
        <v>75564061.450000003</v>
      </c>
      <c r="M42" s="112">
        <v>328703667.31999999</v>
      </c>
      <c r="N42" s="123">
        <v>131481466.93000001</v>
      </c>
      <c r="O42" s="124">
        <v>135084808.41999999</v>
      </c>
      <c r="P42" s="125">
        <v>747720437.61000001</v>
      </c>
      <c r="Q42" s="112">
        <v>173403592.56909999</v>
      </c>
      <c r="R42" s="112">
        <v>897201553.02999997</v>
      </c>
      <c r="S42" s="112">
        <v>112325509.3932</v>
      </c>
      <c r="T42" s="112">
        <v>0</v>
      </c>
      <c r="U42" s="112">
        <f t="shared" si="4"/>
        <v>112325509.3932</v>
      </c>
      <c r="V42" s="112">
        <v>2249485354.8238001</v>
      </c>
      <c r="W42" s="129">
        <v>0</v>
      </c>
      <c r="X42" s="112">
        <f t="shared" si="5"/>
        <v>2249485354.8238001</v>
      </c>
      <c r="Y42" s="129">
        <f t="shared" si="0"/>
        <v>7514037709.8307199</v>
      </c>
      <c r="Z42" s="125">
        <f t="shared" si="1"/>
        <v>6304907825.3707199</v>
      </c>
      <c r="AA42" s="109">
        <v>33</v>
      </c>
      <c r="AN42" s="106">
        <v>0</v>
      </c>
    </row>
    <row r="43" spans="1:40" ht="30" customHeight="1">
      <c r="A43" s="109">
        <v>34</v>
      </c>
      <c r="B43" s="110" t="s">
        <v>125</v>
      </c>
      <c r="C43" s="114">
        <v>16</v>
      </c>
      <c r="D43" s="112">
        <v>2169121296.6965399</v>
      </c>
      <c r="E43" s="112">
        <v>0</v>
      </c>
      <c r="F43" s="113">
        <f t="shared" si="2"/>
        <v>2169121296.6965399</v>
      </c>
      <c r="G43" s="112">
        <v>109030571.81999999</v>
      </c>
      <c r="H43" s="112">
        <v>0</v>
      </c>
      <c r="I43" s="112">
        <f>1061369034.91-H43-G43</f>
        <v>952338463.08999991</v>
      </c>
      <c r="J43" s="112">
        <f t="shared" si="3"/>
        <v>1107752261.78654</v>
      </c>
      <c r="K43" s="112">
        <v>158510752.43000001</v>
      </c>
      <c r="L43" s="112">
        <v>66046146.850000001</v>
      </c>
      <c r="M43" s="112">
        <v>287300738.77999997</v>
      </c>
      <c r="N43" s="123">
        <v>114920295.52</v>
      </c>
      <c r="O43" s="124">
        <v>106405519.11</v>
      </c>
      <c r="P43" s="125">
        <v>653538902.91999996</v>
      </c>
      <c r="Q43" s="112">
        <v>148269374.19589999</v>
      </c>
      <c r="R43" s="112">
        <v>772438425.84000003</v>
      </c>
      <c r="S43" s="112">
        <v>98177188.265900001</v>
      </c>
      <c r="T43" s="112">
        <v>0</v>
      </c>
      <c r="U43" s="112">
        <f t="shared" si="4"/>
        <v>98177188.265900001</v>
      </c>
      <c r="V43" s="112">
        <v>2063667117.8243001</v>
      </c>
      <c r="W43" s="129">
        <v>0</v>
      </c>
      <c r="X43" s="112">
        <f t="shared" si="5"/>
        <v>2063667117.8243001</v>
      </c>
      <c r="Y43" s="129">
        <f t="shared" si="0"/>
        <v>6638395758.4326391</v>
      </c>
      <c r="Z43" s="125">
        <f t="shared" si="1"/>
        <v>5577026723.5226402</v>
      </c>
      <c r="AA43" s="109">
        <v>34</v>
      </c>
      <c r="AN43" s="106">
        <v>0</v>
      </c>
    </row>
    <row r="44" spans="1:40" ht="30" customHeight="1">
      <c r="A44" s="109">
        <v>35</v>
      </c>
      <c r="B44" s="110" t="s">
        <v>126</v>
      </c>
      <c r="C44" s="114">
        <v>17</v>
      </c>
      <c r="D44" s="112">
        <v>2236085607.90135</v>
      </c>
      <c r="E44" s="112">
        <v>0</v>
      </c>
      <c r="F44" s="113">
        <f t="shared" si="2"/>
        <v>2236085607.90135</v>
      </c>
      <c r="G44" s="112">
        <v>51817736.950000003</v>
      </c>
      <c r="H44" s="112">
        <v>0</v>
      </c>
      <c r="I44" s="112">
        <f>738563324.7-H44-G44</f>
        <v>686745587.75</v>
      </c>
      <c r="J44" s="112">
        <f t="shared" si="3"/>
        <v>1497522283.2013502</v>
      </c>
      <c r="K44" s="112">
        <v>163404237.81</v>
      </c>
      <c r="L44" s="112">
        <v>68085099.090000004</v>
      </c>
      <c r="M44" s="112">
        <v>296170181.04000002</v>
      </c>
      <c r="N44" s="123">
        <v>118468072.42</v>
      </c>
      <c r="O44" s="124">
        <v>100439300.59999999</v>
      </c>
      <c r="P44" s="125">
        <v>673714714.46000004</v>
      </c>
      <c r="Q44" s="112">
        <v>148099699.0729</v>
      </c>
      <c r="R44" s="112">
        <v>769641529.96000004</v>
      </c>
      <c r="S44" s="112">
        <v>101208078.13860001</v>
      </c>
      <c r="T44" s="112">
        <v>0</v>
      </c>
      <c r="U44" s="112">
        <f t="shared" si="4"/>
        <v>101208078.13860001</v>
      </c>
      <c r="V44" s="112">
        <v>1980367334.7969</v>
      </c>
      <c r="W44" s="129">
        <v>0</v>
      </c>
      <c r="X44" s="112">
        <f t="shared" si="5"/>
        <v>1980367334.7969</v>
      </c>
      <c r="Y44" s="129">
        <f t="shared" si="0"/>
        <v>6655683855.2897501</v>
      </c>
      <c r="Z44" s="125">
        <f t="shared" si="1"/>
        <v>5917120530.5897503</v>
      </c>
      <c r="AA44" s="109">
        <v>35</v>
      </c>
      <c r="AN44" s="106">
        <v>0</v>
      </c>
    </row>
    <row r="45" spans="1:40" ht="30" customHeight="1">
      <c r="A45" s="109">
        <v>36</v>
      </c>
      <c r="B45" s="110" t="s">
        <v>127</v>
      </c>
      <c r="C45" s="114">
        <v>14</v>
      </c>
      <c r="D45" s="112">
        <v>2240847817.3212099</v>
      </c>
      <c r="E45" s="112">
        <v>0</v>
      </c>
      <c r="F45" s="113">
        <f t="shared" si="2"/>
        <v>2240847817.3212099</v>
      </c>
      <c r="G45" s="112">
        <v>66458327.479999997</v>
      </c>
      <c r="H45" s="112">
        <v>422213140</v>
      </c>
      <c r="I45" s="112">
        <f>1221384457.42-H45-G45</f>
        <v>732712989.94000006</v>
      </c>
      <c r="J45" s="112">
        <f t="shared" si="3"/>
        <v>1019463359.9012098</v>
      </c>
      <c r="K45" s="112">
        <v>163752241.13</v>
      </c>
      <c r="L45" s="112">
        <v>68230100.469999999</v>
      </c>
      <c r="M45" s="112">
        <v>296800937.04000002</v>
      </c>
      <c r="N45" s="123">
        <v>118720374.81999999</v>
      </c>
      <c r="O45" s="124">
        <v>105548686.7</v>
      </c>
      <c r="P45" s="125">
        <v>675149530.07000005</v>
      </c>
      <c r="Q45" s="112">
        <v>159918079.56150001</v>
      </c>
      <c r="R45" s="112">
        <v>1303448451.1199999</v>
      </c>
      <c r="S45" s="112">
        <v>101423621.7931</v>
      </c>
      <c r="T45" s="112">
        <v>0</v>
      </c>
      <c r="U45" s="112">
        <f t="shared" si="4"/>
        <v>101423621.7931</v>
      </c>
      <c r="V45" s="112">
        <v>2151755870.5753999</v>
      </c>
      <c r="W45" s="129">
        <v>0</v>
      </c>
      <c r="X45" s="112">
        <f t="shared" si="5"/>
        <v>2151755870.5753999</v>
      </c>
      <c r="Y45" s="129">
        <f t="shared" si="0"/>
        <v>7385595710.6012096</v>
      </c>
      <c r="Z45" s="125">
        <f t="shared" si="1"/>
        <v>6164211253.1812096</v>
      </c>
      <c r="AA45" s="109">
        <v>36</v>
      </c>
      <c r="AN45" s="106">
        <v>0</v>
      </c>
    </row>
    <row r="46" spans="1:40" ht="30" customHeight="1">
      <c r="A46" s="109">
        <v>37</v>
      </c>
      <c r="B46" s="115" t="s">
        <v>128</v>
      </c>
      <c r="C46" s="114">
        <v>6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26">
        <v>215513458.37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29">
        <f t="shared" si="0"/>
        <v>215513458.37</v>
      </c>
      <c r="Z46" s="125">
        <f t="shared" si="1"/>
        <v>215513458.37</v>
      </c>
      <c r="AA46" s="116"/>
    </row>
    <row r="47" spans="1:40" ht="30" customHeight="1">
      <c r="A47" s="109"/>
      <c r="B47" s="186" t="s">
        <v>129</v>
      </c>
      <c r="C47" s="187"/>
      <c r="D47" s="117">
        <f t="shared" ref="D47:Z47" si="11">SUM(D10:D46)</f>
        <v>85390528300.193817</v>
      </c>
      <c r="E47" s="117">
        <f t="shared" si="11"/>
        <v>81645154607.560898</v>
      </c>
      <c r="F47" s="117">
        <f t="shared" si="11"/>
        <v>167035682907.7547</v>
      </c>
      <c r="G47" s="117">
        <f t="shared" si="11"/>
        <v>9878313886.1299992</v>
      </c>
      <c r="H47" s="117">
        <f t="shared" si="11"/>
        <v>8433929848.875001</v>
      </c>
      <c r="I47" s="117">
        <f t="shared" si="11"/>
        <v>29398795938.545002</v>
      </c>
      <c r="J47" s="117">
        <f t="shared" si="11"/>
        <v>119324643234.20476</v>
      </c>
      <c r="K47" s="117">
        <f t="shared" si="11"/>
        <v>6240000000</v>
      </c>
      <c r="L47" s="117">
        <f t="shared" si="11"/>
        <v>2600000000.0199995</v>
      </c>
      <c r="M47" s="117">
        <f t="shared" si="11"/>
        <v>17809999999.98</v>
      </c>
      <c r="N47" s="117">
        <f t="shared" si="11"/>
        <v>7124000000.1400003</v>
      </c>
      <c r="O47" s="117">
        <f t="shared" si="11"/>
        <v>5941768990.9699984</v>
      </c>
      <c r="P47" s="117">
        <f t="shared" si="11"/>
        <v>40513393423.089996</v>
      </c>
      <c r="Q47" s="117">
        <f t="shared" si="11"/>
        <v>7258289451.0648994</v>
      </c>
      <c r="R47" s="117">
        <f t="shared" si="11"/>
        <v>38637326853.169998</v>
      </c>
      <c r="S47" s="117">
        <f t="shared" si="11"/>
        <v>3864883898.1339998</v>
      </c>
      <c r="T47" s="117">
        <f t="shared" si="11"/>
        <v>776288823.1910001</v>
      </c>
      <c r="U47" s="117">
        <f t="shared" si="11"/>
        <v>3088595074.9430003</v>
      </c>
      <c r="V47" s="117">
        <f t="shared" si="11"/>
        <v>101381117706.75479</v>
      </c>
      <c r="W47" s="117">
        <f t="shared" si="11"/>
        <v>6617853446.5</v>
      </c>
      <c r="X47" s="117">
        <f t="shared" si="11"/>
        <v>94763264260.254791</v>
      </c>
      <c r="Y47" s="117">
        <f t="shared" si="11"/>
        <v>398406463231.07831</v>
      </c>
      <c r="Z47" s="117">
        <f t="shared" si="11"/>
        <v>343301281287.83746</v>
      </c>
      <c r="AA47" s="117"/>
    </row>
    <row r="48" spans="1:40">
      <c r="B48" s="118"/>
      <c r="C48" s="119"/>
      <c r="D48" s="103"/>
      <c r="E48" s="120"/>
      <c r="F48" s="119"/>
      <c r="G48" s="103"/>
      <c r="H48" s="103"/>
      <c r="I48" s="103"/>
      <c r="J48" s="127"/>
      <c r="K48" s="128"/>
      <c r="L48" s="128"/>
      <c r="M48" s="128"/>
      <c r="N48" s="128"/>
      <c r="O48" s="128"/>
      <c r="P48" s="128"/>
      <c r="Q48" s="128"/>
      <c r="R48" s="128"/>
      <c r="S48" s="120"/>
      <c r="T48" s="120"/>
      <c r="U48" s="120"/>
      <c r="V48" s="120"/>
      <c r="W48" s="120"/>
      <c r="X48" s="120"/>
      <c r="Y48" s="106"/>
    </row>
    <row r="49" spans="1:26">
      <c r="B49" s="119"/>
      <c r="C49" s="119"/>
      <c r="D49" s="119"/>
      <c r="E49" s="119"/>
      <c r="F49" s="119"/>
      <c r="G49" s="119"/>
      <c r="H49" s="119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18"/>
      <c r="T49" s="118"/>
      <c r="U49" s="118"/>
      <c r="V49" s="118"/>
      <c r="W49" s="118"/>
      <c r="X49" s="118"/>
      <c r="Z49" s="106"/>
    </row>
    <row r="50" spans="1:26">
      <c r="G50" s="106"/>
      <c r="I50" s="106"/>
      <c r="J50" s="102"/>
      <c r="K50" s="102"/>
      <c r="L50" s="102"/>
      <c r="M50" s="102"/>
      <c r="N50" s="102"/>
      <c r="O50" s="102"/>
      <c r="P50" s="102"/>
      <c r="Q50" s="102"/>
      <c r="R50" s="102"/>
      <c r="Z50" s="106"/>
    </row>
    <row r="51" spans="1:26">
      <c r="C51" s="121"/>
      <c r="I51" s="106"/>
      <c r="J51" s="12"/>
      <c r="K51" s="12"/>
      <c r="L51" s="12"/>
      <c r="M51" s="12"/>
      <c r="N51" s="12"/>
      <c r="O51" s="12"/>
      <c r="P51" s="12"/>
      <c r="Q51" s="12"/>
      <c r="R51" s="12"/>
    </row>
    <row r="52" spans="1:26">
      <c r="C52" s="121"/>
      <c r="J52" s="106"/>
      <c r="K52" s="106"/>
      <c r="L52" s="106"/>
      <c r="M52" s="106"/>
      <c r="N52" s="106"/>
      <c r="O52" s="106"/>
      <c r="P52" s="106"/>
      <c r="Q52" s="106"/>
      <c r="R52" s="106"/>
    </row>
    <row r="53" spans="1:26">
      <c r="M53" s="102"/>
      <c r="N53" s="102"/>
      <c r="P53" s="102"/>
    </row>
    <row r="55" spans="1:26" ht="21">
      <c r="A55" s="122" t="s">
        <v>61</v>
      </c>
    </row>
  </sheetData>
  <mergeCells count="30">
    <mergeCell ref="X7:X8"/>
    <mergeCell ref="Y7:Y8"/>
    <mergeCell ref="Z7:Z8"/>
    <mergeCell ref="AA7:AA8"/>
    <mergeCell ref="S7:S8"/>
    <mergeCell ref="T7:T8"/>
    <mergeCell ref="U7:U8"/>
    <mergeCell ref="V7:V8"/>
    <mergeCell ref="W7:W8"/>
    <mergeCell ref="B47:C47"/>
    <mergeCell ref="A7:A8"/>
    <mergeCell ref="B7:B8"/>
    <mergeCell ref="C7:C8"/>
    <mergeCell ref="D7:D8"/>
    <mergeCell ref="A1:AA1"/>
    <mergeCell ref="A2:AA2"/>
    <mergeCell ref="A4:Z4"/>
    <mergeCell ref="D5:Z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ageMargins left="0.4" right="0.34" top="0.45" bottom="0.17" header="0.51" footer="0.17"/>
  <pageSetup scale="44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15"/>
  <sheetViews>
    <sheetView workbookViewId="0">
      <pane xSplit="2" ySplit="6" topLeftCell="C410" activePane="bottomRight" state="frozen"/>
      <selection pane="topRight"/>
      <selection pane="bottomLeft"/>
      <selection pane="bottomRight" activeCell="A416" sqref="A416"/>
    </sheetView>
  </sheetViews>
  <sheetFormatPr defaultColWidth="8.88671875" defaultRowHeight="13.2"/>
  <cols>
    <col min="1" max="1" width="4.109375" style="36" customWidth="1"/>
    <col min="2" max="2" width="14.6640625" style="75" customWidth="1"/>
    <col min="3" max="3" width="6.109375" style="36" customWidth="1"/>
    <col min="4" max="4" width="20.6640625" style="36" customWidth="1"/>
    <col min="5" max="17" width="19.88671875" style="36" customWidth="1"/>
    <col min="18" max="18" width="18.44140625" style="36" customWidth="1"/>
    <col min="19" max="19" width="19.6640625" style="36" customWidth="1"/>
    <col min="20" max="20" width="0.6640625" style="36" customWidth="1"/>
    <col min="21" max="21" width="4.6640625" style="36" customWidth="1"/>
    <col min="22" max="22" width="9.44140625" style="36" customWidth="1"/>
    <col min="23" max="23" width="17.88671875" style="75" customWidth="1"/>
    <col min="24" max="24" width="18.6640625" style="36" customWidth="1"/>
    <col min="25" max="28" width="21.88671875" style="36" customWidth="1"/>
    <col min="29" max="37" width="18.5546875" style="36" customWidth="1"/>
    <col min="38" max="38" width="22.109375" style="36" customWidth="1"/>
    <col min="39" max="39" width="18.88671875" style="36" customWidth="1"/>
    <col min="40" max="40" width="8.88671875" style="36"/>
    <col min="41" max="41" width="15" style="36" customWidth="1"/>
    <col min="42" max="16384" width="8.88671875" style="36"/>
  </cols>
  <sheetData>
    <row r="1" spans="1:39" ht="24.6">
      <c r="A1" s="181" t="s">
        <v>130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</row>
    <row r="2" spans="1:39" ht="24.6">
      <c r="A2" s="181" t="s">
        <v>68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</row>
    <row r="3" spans="1:39" ht="45" customHeight="1">
      <c r="B3" s="192" t="s">
        <v>131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</row>
    <row r="4" spans="1:39">
      <c r="T4" s="36">
        <v>0</v>
      </c>
    </row>
    <row r="5" spans="1:39" ht="76.05" customHeight="1">
      <c r="A5" s="76" t="s">
        <v>21</v>
      </c>
      <c r="B5" s="77" t="s">
        <v>132</v>
      </c>
      <c r="C5" s="77" t="s">
        <v>21</v>
      </c>
      <c r="D5" s="77" t="s">
        <v>133</v>
      </c>
      <c r="E5" s="77" t="s">
        <v>55</v>
      </c>
      <c r="F5" s="77" t="s">
        <v>54</v>
      </c>
      <c r="G5" s="77" t="s">
        <v>28</v>
      </c>
      <c r="H5" s="77" t="s">
        <v>25</v>
      </c>
      <c r="I5" s="86" t="s">
        <v>27</v>
      </c>
      <c r="J5" s="86" t="s">
        <v>24</v>
      </c>
      <c r="K5" s="86" t="s">
        <v>26</v>
      </c>
      <c r="L5" s="87" t="s">
        <v>31</v>
      </c>
      <c r="M5" s="88" t="s">
        <v>29</v>
      </c>
      <c r="N5" s="89" t="s">
        <v>30</v>
      </c>
      <c r="O5" s="89" t="s">
        <v>134</v>
      </c>
      <c r="P5" s="77" t="s">
        <v>82</v>
      </c>
      <c r="Q5" s="77" t="s">
        <v>83</v>
      </c>
      <c r="R5" s="77" t="s">
        <v>135</v>
      </c>
      <c r="S5" s="80" t="s">
        <v>136</v>
      </c>
      <c r="T5" s="90"/>
      <c r="U5" s="78"/>
      <c r="V5" s="77" t="s">
        <v>21</v>
      </c>
      <c r="W5" s="77" t="s">
        <v>137</v>
      </c>
      <c r="X5" s="77" t="s">
        <v>133</v>
      </c>
      <c r="Y5" s="77" t="s">
        <v>55</v>
      </c>
      <c r="Z5" s="77" t="s">
        <v>54</v>
      </c>
      <c r="AA5" s="77" t="s">
        <v>28</v>
      </c>
      <c r="AB5" s="77" t="s">
        <v>25</v>
      </c>
      <c r="AC5" s="86" t="s">
        <v>27</v>
      </c>
      <c r="AD5" s="86" t="s">
        <v>24</v>
      </c>
      <c r="AE5" s="86" t="s">
        <v>26</v>
      </c>
      <c r="AF5" s="87" t="s">
        <v>31</v>
      </c>
      <c r="AG5" s="88" t="s">
        <v>29</v>
      </c>
      <c r="AH5" s="89" t="s">
        <v>30</v>
      </c>
      <c r="AI5" s="89" t="s">
        <v>134</v>
      </c>
      <c r="AJ5" s="77" t="s">
        <v>82</v>
      </c>
      <c r="AK5" s="77" t="s">
        <v>83</v>
      </c>
      <c r="AL5" s="77" t="s">
        <v>135</v>
      </c>
      <c r="AM5" s="77" t="s">
        <v>136</v>
      </c>
    </row>
    <row r="6" spans="1:39" ht="15.6">
      <c r="A6" s="78"/>
      <c r="B6" s="79"/>
      <c r="C6" s="78"/>
      <c r="D6" s="80"/>
      <c r="E6" s="168" t="s">
        <v>34</v>
      </c>
      <c r="F6" s="168" t="s">
        <v>34</v>
      </c>
      <c r="G6" s="168" t="s">
        <v>34</v>
      </c>
      <c r="H6" s="168" t="s">
        <v>34</v>
      </c>
      <c r="I6" s="168" t="s">
        <v>34</v>
      </c>
      <c r="J6" s="168" t="s">
        <v>34</v>
      </c>
      <c r="K6" s="168" t="s">
        <v>34</v>
      </c>
      <c r="L6" s="168" t="s">
        <v>34</v>
      </c>
      <c r="M6" s="168" t="s">
        <v>34</v>
      </c>
      <c r="N6" s="168" t="s">
        <v>34</v>
      </c>
      <c r="O6" s="168" t="s">
        <v>34</v>
      </c>
      <c r="P6" s="168" t="s">
        <v>34</v>
      </c>
      <c r="Q6" s="168" t="s">
        <v>34</v>
      </c>
      <c r="R6" s="168" t="s">
        <v>34</v>
      </c>
      <c r="S6" s="168" t="s">
        <v>34</v>
      </c>
      <c r="T6" s="90"/>
      <c r="U6" s="78"/>
      <c r="V6" s="80"/>
      <c r="W6" s="81"/>
      <c r="X6" s="80"/>
      <c r="Y6" s="168" t="s">
        <v>34</v>
      </c>
      <c r="Z6" s="168" t="s">
        <v>34</v>
      </c>
      <c r="AA6" s="168" t="s">
        <v>34</v>
      </c>
      <c r="AB6" s="168" t="s">
        <v>34</v>
      </c>
      <c r="AC6" s="168" t="s">
        <v>34</v>
      </c>
      <c r="AD6" s="168" t="s">
        <v>34</v>
      </c>
      <c r="AE6" s="168" t="s">
        <v>34</v>
      </c>
      <c r="AF6" s="168" t="s">
        <v>34</v>
      </c>
      <c r="AG6" s="168" t="s">
        <v>34</v>
      </c>
      <c r="AH6" s="168" t="s">
        <v>34</v>
      </c>
      <c r="AI6" s="168" t="s">
        <v>34</v>
      </c>
      <c r="AJ6" s="168" t="s">
        <v>34</v>
      </c>
      <c r="AK6" s="168" t="s">
        <v>34</v>
      </c>
      <c r="AL6" s="168" t="s">
        <v>34</v>
      </c>
      <c r="AM6" s="168" t="s">
        <v>34</v>
      </c>
    </row>
    <row r="7" spans="1:39" ht="24.9" customHeight="1">
      <c r="A7" s="204">
        <v>1</v>
      </c>
      <c r="B7" s="205" t="s">
        <v>92</v>
      </c>
      <c r="C7" s="78">
        <v>1</v>
      </c>
      <c r="D7" s="82" t="s">
        <v>138</v>
      </c>
      <c r="E7" s="82">
        <v>69846531.048299998</v>
      </c>
      <c r="F7" s="82">
        <v>0</v>
      </c>
      <c r="G7" s="82">
        <v>5104106.5376000004</v>
      </c>
      <c r="H7" s="82">
        <v>2126711.06</v>
      </c>
      <c r="I7" s="82">
        <v>9251193.0993000008</v>
      </c>
      <c r="J7" s="82">
        <v>3700477.2396999998</v>
      </c>
      <c r="K7" s="82">
        <v>3086381.3749000002</v>
      </c>
      <c r="L7" s="82">
        <v>21044201.329999998</v>
      </c>
      <c r="M7" s="82">
        <v>5968582.4058999997</v>
      </c>
      <c r="N7" s="82">
        <v>30999041.670000002</v>
      </c>
      <c r="O7" s="82">
        <v>3424788.0506000002</v>
      </c>
      <c r="P7" s="82">
        <f t="shared" ref="P7:P23" si="0">O7/2</f>
        <v>1712394.0253000001</v>
      </c>
      <c r="Q7" s="82">
        <f t="shared" ref="Q7:Q23" si="1">O7-P7</f>
        <v>1712394.0253000001</v>
      </c>
      <c r="R7" s="82">
        <v>62490797.638499998</v>
      </c>
      <c r="S7" s="91">
        <f>E7+F7+G7+H7+I7+J7+K7+L7+M7+N7+Q7+R7</f>
        <v>215330417.42949998</v>
      </c>
      <c r="T7" s="90"/>
      <c r="U7" s="204">
        <v>19</v>
      </c>
      <c r="V7" s="92">
        <v>26</v>
      </c>
      <c r="W7" s="208" t="s">
        <v>110</v>
      </c>
      <c r="X7" s="82" t="s">
        <v>139</v>
      </c>
      <c r="Y7" s="82">
        <v>73941805.066200003</v>
      </c>
      <c r="Z7" s="82">
        <f>-11651464.66</f>
        <v>-11651464.66</v>
      </c>
      <c r="AA7" s="82">
        <v>5403372.8657999998</v>
      </c>
      <c r="AB7" s="82">
        <v>2251405.36</v>
      </c>
      <c r="AC7" s="82">
        <v>9793613.3191999998</v>
      </c>
      <c r="AD7" s="82">
        <v>3917445.3276999998</v>
      </c>
      <c r="AE7" s="82">
        <v>3267343.5109999999</v>
      </c>
      <c r="AF7" s="82">
        <v>22278074.649999999</v>
      </c>
      <c r="AG7" s="82">
        <v>5512944.7598999999</v>
      </c>
      <c r="AH7" s="82">
        <v>25207200.239999998</v>
      </c>
      <c r="AI7" s="82">
        <v>3625591.8029</v>
      </c>
      <c r="AJ7" s="82">
        <v>0</v>
      </c>
      <c r="AK7" s="82">
        <f>AI7</f>
        <v>3625591.8029</v>
      </c>
      <c r="AL7" s="82">
        <v>67319979.551300004</v>
      </c>
      <c r="AM7" s="95">
        <f t="shared" ref="AM7:AM25" si="2">Y7+Z7+AA7+AB7+AC7+AD7+AE7+AF7+AG7+AH7+AK7+AL7</f>
        <v>210867311.79400003</v>
      </c>
    </row>
    <row r="8" spans="1:39" ht="24.9" customHeight="1">
      <c r="A8" s="204"/>
      <c r="B8" s="206"/>
      <c r="C8" s="78">
        <v>2</v>
      </c>
      <c r="D8" s="82" t="s">
        <v>140</v>
      </c>
      <c r="E8" s="82">
        <v>116529838.0889</v>
      </c>
      <c r="F8" s="82">
        <v>0</v>
      </c>
      <c r="G8" s="82">
        <v>8515536.8417000007</v>
      </c>
      <c r="H8" s="82">
        <v>3548140.35</v>
      </c>
      <c r="I8" s="82">
        <v>15434410.525599999</v>
      </c>
      <c r="J8" s="82">
        <v>6173764.2103000004</v>
      </c>
      <c r="K8" s="82">
        <v>5149225.2585000005</v>
      </c>
      <c r="L8" s="82">
        <v>35109508.469999999</v>
      </c>
      <c r="M8" s="82">
        <v>9413625.6958000008</v>
      </c>
      <c r="N8" s="82">
        <v>49337696.329999998</v>
      </c>
      <c r="O8" s="82">
        <v>5713812.7083999999</v>
      </c>
      <c r="P8" s="82">
        <f t="shared" si="0"/>
        <v>2856906.3541999999</v>
      </c>
      <c r="Q8" s="82">
        <f t="shared" si="1"/>
        <v>2856906.3541999999</v>
      </c>
      <c r="R8" s="82">
        <v>110609895.34379999</v>
      </c>
      <c r="S8" s="91">
        <f t="shared" ref="S8:S71" si="3">E8+F8+G8+H8+I8+J8+K8+L8+M8+N8+Q8+R8</f>
        <v>362678547.46880001</v>
      </c>
      <c r="T8" s="90"/>
      <c r="U8" s="204"/>
      <c r="V8" s="92">
        <v>27</v>
      </c>
      <c r="W8" s="209"/>
      <c r="X8" s="82" t="s">
        <v>141</v>
      </c>
      <c r="Y8" s="82">
        <v>72413701.368200004</v>
      </c>
      <c r="Z8" s="82">
        <f t="shared" ref="Z8:Z25" si="4">-11651464.66</f>
        <v>-11651464.66</v>
      </c>
      <c r="AA8" s="82">
        <v>5291705.1284999996</v>
      </c>
      <c r="AB8" s="82">
        <v>2204877.14</v>
      </c>
      <c r="AC8" s="82">
        <v>9591215.5454999991</v>
      </c>
      <c r="AD8" s="82">
        <v>3836486.2182999998</v>
      </c>
      <c r="AE8" s="82">
        <v>3199819.6020999998</v>
      </c>
      <c r="AF8" s="82">
        <v>21817669.219999999</v>
      </c>
      <c r="AG8" s="82">
        <v>5878646.5741999997</v>
      </c>
      <c r="AH8" s="82">
        <v>27153904.16</v>
      </c>
      <c r="AI8" s="82">
        <v>3550664.2266000002</v>
      </c>
      <c r="AJ8" s="82">
        <v>0</v>
      </c>
      <c r="AK8" s="82">
        <f t="shared" ref="AK8:AK25" si="5">AI8</f>
        <v>3550664.2266000002</v>
      </c>
      <c r="AL8" s="82">
        <v>72427968.002000004</v>
      </c>
      <c r="AM8" s="95">
        <f t="shared" si="2"/>
        <v>215715192.52540001</v>
      </c>
    </row>
    <row r="9" spans="1:39" ht="24.9" customHeight="1">
      <c r="A9" s="204"/>
      <c r="B9" s="206"/>
      <c r="C9" s="78">
        <v>3</v>
      </c>
      <c r="D9" s="82" t="s">
        <v>142</v>
      </c>
      <c r="E9" s="82">
        <v>81991571.014300004</v>
      </c>
      <c r="F9" s="82">
        <v>0</v>
      </c>
      <c r="G9" s="82">
        <v>5991617.7275999999</v>
      </c>
      <c r="H9" s="82">
        <v>2496507.39</v>
      </c>
      <c r="I9" s="82">
        <v>10859807.131200001</v>
      </c>
      <c r="J9" s="82">
        <v>4343922.8525</v>
      </c>
      <c r="K9" s="82">
        <v>3623046.8983</v>
      </c>
      <c r="L9" s="82">
        <v>24703404.760000002</v>
      </c>
      <c r="M9" s="82">
        <v>6651549.5736999996</v>
      </c>
      <c r="N9" s="82">
        <v>34634612.539999999</v>
      </c>
      <c r="O9" s="82">
        <v>4020296.3303</v>
      </c>
      <c r="P9" s="82">
        <f t="shared" si="0"/>
        <v>2010148.16515</v>
      </c>
      <c r="Q9" s="82">
        <f t="shared" si="1"/>
        <v>2010148.16515</v>
      </c>
      <c r="R9" s="82">
        <v>72030231.865799993</v>
      </c>
      <c r="S9" s="91">
        <f t="shared" si="3"/>
        <v>249336419.91854998</v>
      </c>
      <c r="T9" s="90"/>
      <c r="U9" s="204"/>
      <c r="V9" s="92">
        <v>28</v>
      </c>
      <c r="W9" s="209"/>
      <c r="X9" s="82" t="s">
        <v>143</v>
      </c>
      <c r="Y9" s="82">
        <v>72479251.878999993</v>
      </c>
      <c r="Z9" s="82">
        <f t="shared" si="4"/>
        <v>-11651464.66</v>
      </c>
      <c r="AA9" s="82">
        <v>5296495.2989999996</v>
      </c>
      <c r="AB9" s="82">
        <v>2206873.04</v>
      </c>
      <c r="AC9" s="82">
        <v>9599897.7294999994</v>
      </c>
      <c r="AD9" s="82">
        <v>3839959.0918000001</v>
      </c>
      <c r="AE9" s="82">
        <v>3202716.1507999999</v>
      </c>
      <c r="AF9" s="82">
        <v>21837419.059999999</v>
      </c>
      <c r="AG9" s="82">
        <v>5791770.2060000002</v>
      </c>
      <c r="AH9" s="82">
        <v>26691443.870000001</v>
      </c>
      <c r="AI9" s="82">
        <v>3553878.3676999998</v>
      </c>
      <c r="AJ9" s="82">
        <v>0</v>
      </c>
      <c r="AK9" s="82">
        <f t="shared" si="5"/>
        <v>3553878.3676999998</v>
      </c>
      <c r="AL9" s="82">
        <v>71214510.840399995</v>
      </c>
      <c r="AM9" s="95">
        <f t="shared" si="2"/>
        <v>214062750.87419999</v>
      </c>
    </row>
    <row r="10" spans="1:39" ht="24.9" customHeight="1">
      <c r="A10" s="204"/>
      <c r="B10" s="206"/>
      <c r="C10" s="78">
        <v>4</v>
      </c>
      <c r="D10" s="82" t="s">
        <v>144</v>
      </c>
      <c r="E10" s="82">
        <v>83540530.695800006</v>
      </c>
      <c r="F10" s="82">
        <v>0</v>
      </c>
      <c r="G10" s="82">
        <v>6104809.5371000003</v>
      </c>
      <c r="H10" s="82">
        <v>2543670.64</v>
      </c>
      <c r="I10" s="82">
        <v>11064967.2859</v>
      </c>
      <c r="J10" s="82">
        <v>4425986.9144000001</v>
      </c>
      <c r="K10" s="82">
        <v>3691492.3922000001</v>
      </c>
      <c r="L10" s="82">
        <v>25170093.93</v>
      </c>
      <c r="M10" s="82">
        <v>6890083.8989000004</v>
      </c>
      <c r="N10" s="82">
        <v>35904378.479999997</v>
      </c>
      <c r="O10" s="82">
        <v>4096246.5440000002</v>
      </c>
      <c r="P10" s="82">
        <f t="shared" si="0"/>
        <v>2048123.2720000001</v>
      </c>
      <c r="Q10" s="82">
        <f t="shared" si="1"/>
        <v>2048123.2720000001</v>
      </c>
      <c r="R10" s="82">
        <v>75361991.595799997</v>
      </c>
      <c r="S10" s="91">
        <f t="shared" si="3"/>
        <v>256746128.64209998</v>
      </c>
      <c r="T10" s="90"/>
      <c r="U10" s="204"/>
      <c r="V10" s="92">
        <v>29</v>
      </c>
      <c r="W10" s="209"/>
      <c r="X10" s="82" t="s">
        <v>145</v>
      </c>
      <c r="Y10" s="82">
        <v>85899941.504999995</v>
      </c>
      <c r="Z10" s="82">
        <f t="shared" si="4"/>
        <v>-11651464.66</v>
      </c>
      <c r="AA10" s="82">
        <v>6277225.8898</v>
      </c>
      <c r="AB10" s="82">
        <v>2615510.79</v>
      </c>
      <c r="AC10" s="82">
        <v>11377471.9253</v>
      </c>
      <c r="AD10" s="82">
        <v>4550988.7701000003</v>
      </c>
      <c r="AE10" s="82">
        <v>3795750.1337000001</v>
      </c>
      <c r="AF10" s="82">
        <v>25880965.539999999</v>
      </c>
      <c r="AG10" s="82">
        <v>6725827.2834000001</v>
      </c>
      <c r="AH10" s="82">
        <v>31663616.559999999</v>
      </c>
      <c r="AI10" s="82">
        <v>4211935.6365999999</v>
      </c>
      <c r="AJ10" s="82">
        <v>0</v>
      </c>
      <c r="AK10" s="82">
        <f t="shared" si="5"/>
        <v>4211935.6365999999</v>
      </c>
      <c r="AL10" s="82">
        <v>84261076.583499998</v>
      </c>
      <c r="AM10" s="95">
        <f t="shared" si="2"/>
        <v>255608845.95739999</v>
      </c>
    </row>
    <row r="11" spans="1:39" ht="24.9" customHeight="1">
      <c r="A11" s="204"/>
      <c r="B11" s="206"/>
      <c r="C11" s="78">
        <v>5</v>
      </c>
      <c r="D11" s="82" t="s">
        <v>146</v>
      </c>
      <c r="E11" s="82">
        <v>76038244.435900003</v>
      </c>
      <c r="F11" s="82">
        <v>0</v>
      </c>
      <c r="G11" s="82">
        <v>5556572.3121999996</v>
      </c>
      <c r="H11" s="82">
        <v>2315238.46</v>
      </c>
      <c r="I11" s="82">
        <v>10071287.3159</v>
      </c>
      <c r="J11" s="82">
        <v>4028514.9264000002</v>
      </c>
      <c r="K11" s="82">
        <v>3359981.0597000001</v>
      </c>
      <c r="L11" s="82">
        <v>22909715.07</v>
      </c>
      <c r="M11" s="82">
        <v>6300766.3635</v>
      </c>
      <c r="N11" s="82">
        <v>32767323.34</v>
      </c>
      <c r="O11" s="82">
        <v>3728386.6055000001</v>
      </c>
      <c r="P11" s="82">
        <f t="shared" si="0"/>
        <v>1864193.30275</v>
      </c>
      <c r="Q11" s="82">
        <f t="shared" si="1"/>
        <v>1864193.30275</v>
      </c>
      <c r="R11" s="82">
        <v>67130620.992300004</v>
      </c>
      <c r="S11" s="91">
        <f t="shared" si="3"/>
        <v>232342457.57865</v>
      </c>
      <c r="T11" s="90"/>
      <c r="U11" s="204"/>
      <c r="V11" s="92">
        <v>30</v>
      </c>
      <c r="W11" s="209"/>
      <c r="X11" s="82" t="s">
        <v>147</v>
      </c>
      <c r="Y11" s="82">
        <v>86571934.831799999</v>
      </c>
      <c r="Z11" s="82">
        <f t="shared" si="4"/>
        <v>-11651464.66</v>
      </c>
      <c r="AA11" s="82">
        <v>6326332.4879999999</v>
      </c>
      <c r="AB11" s="82">
        <v>2635971.87</v>
      </c>
      <c r="AC11" s="82">
        <v>11466477.634500001</v>
      </c>
      <c r="AD11" s="82">
        <v>4586591.0537999999</v>
      </c>
      <c r="AE11" s="82">
        <v>3825444.2023</v>
      </c>
      <c r="AF11" s="82">
        <v>26083431.760000002</v>
      </c>
      <c r="AG11" s="82">
        <v>6632123.2034999998</v>
      </c>
      <c r="AH11" s="82">
        <v>31164811</v>
      </c>
      <c r="AI11" s="82">
        <v>4244885.5151000004</v>
      </c>
      <c r="AJ11" s="82">
        <v>0</v>
      </c>
      <c r="AK11" s="82">
        <f t="shared" si="5"/>
        <v>4244885.5151000004</v>
      </c>
      <c r="AL11" s="82">
        <v>82952252.457699999</v>
      </c>
      <c r="AM11" s="95">
        <f t="shared" si="2"/>
        <v>254838791.3567</v>
      </c>
    </row>
    <row r="12" spans="1:39" ht="24.9" customHeight="1">
      <c r="A12" s="204"/>
      <c r="B12" s="206"/>
      <c r="C12" s="78">
        <v>6</v>
      </c>
      <c r="D12" s="82" t="s">
        <v>148</v>
      </c>
      <c r="E12" s="82">
        <v>78527852.162300006</v>
      </c>
      <c r="F12" s="82">
        <v>0</v>
      </c>
      <c r="G12" s="82">
        <v>5738502.9375999998</v>
      </c>
      <c r="H12" s="82">
        <v>2391042.89</v>
      </c>
      <c r="I12" s="82">
        <v>10401036.5744</v>
      </c>
      <c r="J12" s="82">
        <v>4160414.6296999999</v>
      </c>
      <c r="K12" s="82">
        <v>3469991.9479</v>
      </c>
      <c r="L12" s="82">
        <v>23659813.969999999</v>
      </c>
      <c r="M12" s="82">
        <v>6472177.8591999998</v>
      </c>
      <c r="N12" s="82">
        <v>33679781.020000003</v>
      </c>
      <c r="O12" s="82">
        <v>3850459.6542000002</v>
      </c>
      <c r="P12" s="82">
        <f t="shared" si="0"/>
        <v>1925229.8271000001</v>
      </c>
      <c r="Q12" s="82">
        <f t="shared" si="1"/>
        <v>1925229.8271000001</v>
      </c>
      <c r="R12" s="82">
        <v>69524833.724999994</v>
      </c>
      <c r="S12" s="91">
        <f t="shared" si="3"/>
        <v>239950677.54320002</v>
      </c>
      <c r="T12" s="90"/>
      <c r="U12" s="204"/>
      <c r="V12" s="92">
        <v>31</v>
      </c>
      <c r="W12" s="209"/>
      <c r="X12" s="82" t="s">
        <v>116</v>
      </c>
      <c r="Y12" s="82">
        <v>149680581.05070001</v>
      </c>
      <c r="Z12" s="82">
        <f t="shared" si="4"/>
        <v>-11651464.66</v>
      </c>
      <c r="AA12" s="82">
        <v>10938061.215299999</v>
      </c>
      <c r="AB12" s="82">
        <v>4557525.51</v>
      </c>
      <c r="AC12" s="82">
        <v>19825235.952799998</v>
      </c>
      <c r="AD12" s="82">
        <v>7930094.3810999999</v>
      </c>
      <c r="AE12" s="82">
        <v>6614091.6464</v>
      </c>
      <c r="AF12" s="82">
        <v>45097562.259999998</v>
      </c>
      <c r="AG12" s="82">
        <v>10801437.504699999</v>
      </c>
      <c r="AH12" s="82">
        <v>53358905.140000001</v>
      </c>
      <c r="AI12" s="82">
        <v>7339294.5603999998</v>
      </c>
      <c r="AJ12" s="82">
        <v>0</v>
      </c>
      <c r="AK12" s="82">
        <f t="shared" si="5"/>
        <v>7339294.5603999998</v>
      </c>
      <c r="AL12" s="82">
        <v>141187701.28850001</v>
      </c>
      <c r="AM12" s="95">
        <f t="shared" si="2"/>
        <v>445679025.84990001</v>
      </c>
    </row>
    <row r="13" spans="1:39" ht="24.9" customHeight="1">
      <c r="A13" s="204"/>
      <c r="B13" s="206"/>
      <c r="C13" s="78">
        <v>7</v>
      </c>
      <c r="D13" s="82" t="s">
        <v>149</v>
      </c>
      <c r="E13" s="82">
        <v>76193049.924999997</v>
      </c>
      <c r="F13" s="82">
        <v>0</v>
      </c>
      <c r="G13" s="82">
        <v>5567884.8814000003</v>
      </c>
      <c r="H13" s="82">
        <v>2319952.0299999998</v>
      </c>
      <c r="I13" s="82">
        <v>10091791.3474</v>
      </c>
      <c r="J13" s="82">
        <v>4036716.5389</v>
      </c>
      <c r="K13" s="82">
        <v>3366821.611</v>
      </c>
      <c r="L13" s="82">
        <v>22956356.719999999</v>
      </c>
      <c r="M13" s="82">
        <v>6265582.4144000001</v>
      </c>
      <c r="N13" s="82">
        <v>32580032.140000001</v>
      </c>
      <c r="O13" s="82">
        <v>3735977.19</v>
      </c>
      <c r="P13" s="82">
        <f t="shared" si="0"/>
        <v>1867988.595</v>
      </c>
      <c r="Q13" s="82">
        <f t="shared" si="1"/>
        <v>1867988.595</v>
      </c>
      <c r="R13" s="82">
        <v>66639184.5308</v>
      </c>
      <c r="S13" s="91">
        <f t="shared" si="3"/>
        <v>231885360.73390001</v>
      </c>
      <c r="T13" s="90"/>
      <c r="U13" s="204"/>
      <c r="V13" s="92">
        <v>32</v>
      </c>
      <c r="W13" s="209"/>
      <c r="X13" s="82" t="s">
        <v>150</v>
      </c>
      <c r="Y13" s="82">
        <v>74971698.071700007</v>
      </c>
      <c r="Z13" s="82">
        <f t="shared" si="4"/>
        <v>-11651464.66</v>
      </c>
      <c r="AA13" s="82">
        <v>5478633.3482999997</v>
      </c>
      <c r="AB13" s="82">
        <v>2282763.9</v>
      </c>
      <c r="AC13" s="82">
        <v>9930022.9437000006</v>
      </c>
      <c r="AD13" s="82">
        <v>3972009.1775000002</v>
      </c>
      <c r="AE13" s="82">
        <v>3312852.4652</v>
      </c>
      <c r="AF13" s="82">
        <v>22588373.170000002</v>
      </c>
      <c r="AG13" s="82">
        <v>5887771.9687000001</v>
      </c>
      <c r="AH13" s="82">
        <v>27202480.460000001</v>
      </c>
      <c r="AI13" s="82">
        <v>3676090.5923000001</v>
      </c>
      <c r="AJ13" s="82">
        <v>0</v>
      </c>
      <c r="AK13" s="82">
        <f t="shared" si="5"/>
        <v>3676090.5923000001</v>
      </c>
      <c r="AL13" s="82">
        <v>72555428.155100003</v>
      </c>
      <c r="AM13" s="95">
        <f t="shared" si="2"/>
        <v>220206659.59250003</v>
      </c>
    </row>
    <row r="14" spans="1:39" ht="24.9" customHeight="1">
      <c r="A14" s="204"/>
      <c r="B14" s="206"/>
      <c r="C14" s="78">
        <v>8</v>
      </c>
      <c r="D14" s="82" t="s">
        <v>151</v>
      </c>
      <c r="E14" s="82">
        <v>74292974.763099998</v>
      </c>
      <c r="F14" s="82">
        <v>0</v>
      </c>
      <c r="G14" s="82">
        <v>5429034.9497999996</v>
      </c>
      <c r="H14" s="82">
        <v>2262097.9</v>
      </c>
      <c r="I14" s="82">
        <v>9840125.8465</v>
      </c>
      <c r="J14" s="82">
        <v>3936050.3385000001</v>
      </c>
      <c r="K14" s="82">
        <v>3282861.0118999998</v>
      </c>
      <c r="L14" s="82">
        <v>22383879.27</v>
      </c>
      <c r="M14" s="82">
        <v>6044307.9342999998</v>
      </c>
      <c r="N14" s="82">
        <v>31402143.809999999</v>
      </c>
      <c r="O14" s="82">
        <v>3642810.7242999999</v>
      </c>
      <c r="P14" s="82">
        <f t="shared" si="0"/>
        <v>1821405.3621499999</v>
      </c>
      <c r="Q14" s="82">
        <f t="shared" si="1"/>
        <v>1821405.3621499999</v>
      </c>
      <c r="R14" s="82">
        <v>63548503.968699999</v>
      </c>
      <c r="S14" s="91">
        <f t="shared" si="3"/>
        <v>224243385.15494999</v>
      </c>
      <c r="T14" s="90"/>
      <c r="U14" s="204"/>
      <c r="V14" s="92">
        <v>33</v>
      </c>
      <c r="W14" s="209"/>
      <c r="X14" s="82" t="s">
        <v>152</v>
      </c>
      <c r="Y14" s="82">
        <v>74197319.017000005</v>
      </c>
      <c r="Z14" s="82">
        <f t="shared" si="4"/>
        <v>-11651464.66</v>
      </c>
      <c r="AA14" s="82">
        <v>5422044.8085000003</v>
      </c>
      <c r="AB14" s="82">
        <v>2259185.34</v>
      </c>
      <c r="AC14" s="82">
        <v>9827456.2153999992</v>
      </c>
      <c r="AD14" s="82">
        <v>3930982.4862000002</v>
      </c>
      <c r="AE14" s="82">
        <v>3278634.1718000001</v>
      </c>
      <c r="AF14" s="82">
        <v>22355058.960000001</v>
      </c>
      <c r="AG14" s="82">
        <v>5445125.0028999997</v>
      </c>
      <c r="AH14" s="82">
        <v>24846182.100000001</v>
      </c>
      <c r="AI14" s="82">
        <v>3638120.4298999999</v>
      </c>
      <c r="AJ14" s="82">
        <v>0</v>
      </c>
      <c r="AK14" s="82">
        <f t="shared" si="5"/>
        <v>3638120.4298999999</v>
      </c>
      <c r="AL14" s="82">
        <v>66372698.126999997</v>
      </c>
      <c r="AM14" s="95">
        <f t="shared" si="2"/>
        <v>209921341.99870002</v>
      </c>
    </row>
    <row r="15" spans="1:39" ht="24.9" customHeight="1">
      <c r="A15" s="204"/>
      <c r="B15" s="206"/>
      <c r="C15" s="78">
        <v>9</v>
      </c>
      <c r="D15" s="82" t="s">
        <v>153</v>
      </c>
      <c r="E15" s="82">
        <v>80151540.0484</v>
      </c>
      <c r="F15" s="82">
        <v>0</v>
      </c>
      <c r="G15" s="82">
        <v>5857155.5869000005</v>
      </c>
      <c r="H15" s="82">
        <v>2440481.4900000002</v>
      </c>
      <c r="I15" s="82">
        <v>10616094.5013</v>
      </c>
      <c r="J15" s="82">
        <v>4246437.8004999999</v>
      </c>
      <c r="K15" s="82">
        <v>3541739.5347000002</v>
      </c>
      <c r="L15" s="82">
        <v>24149018.140000001</v>
      </c>
      <c r="M15" s="82">
        <v>6583185.3420000002</v>
      </c>
      <c r="N15" s="82">
        <v>34270696.060000002</v>
      </c>
      <c r="O15" s="82">
        <v>3930074.0088</v>
      </c>
      <c r="P15" s="82">
        <f t="shared" si="0"/>
        <v>1965037.0044</v>
      </c>
      <c r="Q15" s="82">
        <f t="shared" si="1"/>
        <v>1965037.0044</v>
      </c>
      <c r="R15" s="82">
        <v>71075345.420399994</v>
      </c>
      <c r="S15" s="91">
        <f t="shared" si="3"/>
        <v>244896730.92859998</v>
      </c>
      <c r="T15" s="90"/>
      <c r="U15" s="204"/>
      <c r="V15" s="92">
        <v>34</v>
      </c>
      <c r="W15" s="209"/>
      <c r="X15" s="82" t="s">
        <v>154</v>
      </c>
      <c r="Y15" s="82">
        <v>88816070.055000007</v>
      </c>
      <c r="Z15" s="82">
        <f t="shared" si="4"/>
        <v>-11651464.66</v>
      </c>
      <c r="AA15" s="82">
        <v>6490324.9595999997</v>
      </c>
      <c r="AB15" s="82">
        <v>2704302.07</v>
      </c>
      <c r="AC15" s="82">
        <v>11763713.9893</v>
      </c>
      <c r="AD15" s="82">
        <v>4705485.5957000004</v>
      </c>
      <c r="AE15" s="82">
        <v>3924608.1416000002</v>
      </c>
      <c r="AF15" s="82">
        <v>26759571.760000002</v>
      </c>
      <c r="AG15" s="82">
        <v>6784009.8398000002</v>
      </c>
      <c r="AH15" s="82">
        <v>31973333.949999999</v>
      </c>
      <c r="AI15" s="82">
        <v>4354922.2970000003</v>
      </c>
      <c r="AJ15" s="82">
        <v>0</v>
      </c>
      <c r="AK15" s="82">
        <f t="shared" si="5"/>
        <v>4354922.2970000003</v>
      </c>
      <c r="AL15" s="82">
        <v>85073749.134900004</v>
      </c>
      <c r="AM15" s="95">
        <f t="shared" si="2"/>
        <v>261698627.13289997</v>
      </c>
    </row>
    <row r="16" spans="1:39" ht="24.9" customHeight="1">
      <c r="A16" s="204"/>
      <c r="B16" s="206"/>
      <c r="C16" s="78">
        <v>10</v>
      </c>
      <c r="D16" s="82" t="s">
        <v>155</v>
      </c>
      <c r="E16" s="82">
        <v>81337595.165999994</v>
      </c>
      <c r="F16" s="82">
        <v>0</v>
      </c>
      <c r="G16" s="82">
        <v>5943827.7750000004</v>
      </c>
      <c r="H16" s="82">
        <v>2476594.91</v>
      </c>
      <c r="I16" s="82">
        <v>10773187.8422</v>
      </c>
      <c r="J16" s="82">
        <v>4309275.1369000003</v>
      </c>
      <c r="K16" s="82">
        <v>3594148.9868000001</v>
      </c>
      <c r="L16" s="82">
        <v>24506367.07</v>
      </c>
      <c r="M16" s="82">
        <v>6773871.2388000004</v>
      </c>
      <c r="N16" s="82">
        <v>35285755.240000002</v>
      </c>
      <c r="O16" s="82">
        <v>3988229.9045000002</v>
      </c>
      <c r="P16" s="82">
        <f t="shared" si="0"/>
        <v>1994114.9522500001</v>
      </c>
      <c r="Q16" s="82">
        <f t="shared" si="1"/>
        <v>1994114.9522500001</v>
      </c>
      <c r="R16" s="82">
        <v>73738775.899000004</v>
      </c>
      <c r="S16" s="91">
        <f t="shared" si="3"/>
        <v>250733514.21695</v>
      </c>
      <c r="T16" s="90"/>
      <c r="U16" s="204"/>
      <c r="V16" s="92">
        <v>35</v>
      </c>
      <c r="W16" s="209"/>
      <c r="X16" s="82" t="s">
        <v>156</v>
      </c>
      <c r="Y16" s="82">
        <v>73281818.413100004</v>
      </c>
      <c r="Z16" s="82">
        <f t="shared" si="4"/>
        <v>-11651464.66</v>
      </c>
      <c r="AA16" s="82">
        <v>5355143.6676000003</v>
      </c>
      <c r="AB16" s="82">
        <v>2231309.86</v>
      </c>
      <c r="AC16" s="82">
        <v>9706197.8975000009</v>
      </c>
      <c r="AD16" s="82">
        <v>3882479.159</v>
      </c>
      <c r="AE16" s="82">
        <v>3238179.9937</v>
      </c>
      <c r="AF16" s="82">
        <v>22079225.940000001</v>
      </c>
      <c r="AG16" s="82">
        <v>5835153.9426999995</v>
      </c>
      <c r="AH16" s="82">
        <v>26922384.18</v>
      </c>
      <c r="AI16" s="82">
        <v>3593230.648</v>
      </c>
      <c r="AJ16" s="82">
        <v>0</v>
      </c>
      <c r="AK16" s="82">
        <f t="shared" si="5"/>
        <v>3593230.648</v>
      </c>
      <c r="AL16" s="82">
        <v>71820478.919100001</v>
      </c>
      <c r="AM16" s="95">
        <f t="shared" si="2"/>
        <v>216294137.96069998</v>
      </c>
    </row>
    <row r="17" spans="1:39" ht="24.9" customHeight="1">
      <c r="A17" s="204"/>
      <c r="B17" s="206"/>
      <c r="C17" s="78">
        <v>11</v>
      </c>
      <c r="D17" s="82" t="s">
        <v>157</v>
      </c>
      <c r="E17" s="82">
        <v>88949166.393000007</v>
      </c>
      <c r="F17" s="82">
        <v>0</v>
      </c>
      <c r="G17" s="82">
        <v>6500051.1103999997</v>
      </c>
      <c r="H17" s="82">
        <v>2708354.63</v>
      </c>
      <c r="I17" s="82">
        <v>11781342.637599999</v>
      </c>
      <c r="J17" s="82">
        <v>4712537.0549999997</v>
      </c>
      <c r="K17" s="82">
        <v>3930489.4079999998</v>
      </c>
      <c r="L17" s="82">
        <v>26799672.620000001</v>
      </c>
      <c r="M17" s="82">
        <v>7467586.3353000004</v>
      </c>
      <c r="N17" s="82">
        <v>38978539.479999997</v>
      </c>
      <c r="O17" s="82">
        <v>4361448.4170000004</v>
      </c>
      <c r="P17" s="82">
        <f t="shared" si="0"/>
        <v>2180724.2085000002</v>
      </c>
      <c r="Q17" s="82">
        <f t="shared" si="1"/>
        <v>2180724.2085000002</v>
      </c>
      <c r="R17" s="82">
        <v>83428333.242200002</v>
      </c>
      <c r="S17" s="91">
        <f t="shared" si="3"/>
        <v>277436797.12</v>
      </c>
      <c r="T17" s="90"/>
      <c r="U17" s="204"/>
      <c r="V17" s="92">
        <v>36</v>
      </c>
      <c r="W17" s="209"/>
      <c r="X17" s="82" t="s">
        <v>158</v>
      </c>
      <c r="Y17" s="82">
        <v>92751537.456900001</v>
      </c>
      <c r="Z17" s="82">
        <f t="shared" si="4"/>
        <v>-11651464.66</v>
      </c>
      <c r="AA17" s="82">
        <v>6777913.2562999995</v>
      </c>
      <c r="AB17" s="82">
        <v>2824130.52</v>
      </c>
      <c r="AC17" s="82">
        <v>12284967.777100001</v>
      </c>
      <c r="AD17" s="82">
        <v>4913987.1108999997</v>
      </c>
      <c r="AE17" s="82">
        <v>4098508.7363</v>
      </c>
      <c r="AF17" s="82">
        <v>27945296.620000001</v>
      </c>
      <c r="AG17" s="82">
        <v>7066254.5865000002</v>
      </c>
      <c r="AH17" s="82">
        <v>33475779.199999999</v>
      </c>
      <c r="AI17" s="82">
        <v>4547890.2443000004</v>
      </c>
      <c r="AJ17" s="82">
        <v>0</v>
      </c>
      <c r="AK17" s="82">
        <f t="shared" si="5"/>
        <v>4547890.2443000004</v>
      </c>
      <c r="AL17" s="82">
        <v>89016039.956300005</v>
      </c>
      <c r="AM17" s="95">
        <f t="shared" si="2"/>
        <v>274050840.8046</v>
      </c>
    </row>
    <row r="18" spans="1:39" ht="24.9" customHeight="1">
      <c r="A18" s="204"/>
      <c r="B18" s="206"/>
      <c r="C18" s="78">
        <v>12</v>
      </c>
      <c r="D18" s="82" t="s">
        <v>159</v>
      </c>
      <c r="E18" s="82">
        <v>85642234.876100004</v>
      </c>
      <c r="F18" s="82">
        <v>0</v>
      </c>
      <c r="G18" s="82">
        <v>6258393.7149999999</v>
      </c>
      <c r="H18" s="82">
        <v>2607664.0499999998</v>
      </c>
      <c r="I18" s="82">
        <v>11343338.6083</v>
      </c>
      <c r="J18" s="82">
        <v>4537335.4433000004</v>
      </c>
      <c r="K18" s="82">
        <v>3784362.5825999998</v>
      </c>
      <c r="L18" s="82">
        <v>25803320.59</v>
      </c>
      <c r="M18" s="82">
        <v>7189773.6118999999</v>
      </c>
      <c r="N18" s="82">
        <v>37499686.780000001</v>
      </c>
      <c r="O18" s="82">
        <v>4199299.4981000004</v>
      </c>
      <c r="P18" s="82">
        <f t="shared" si="0"/>
        <v>2099649.7490500002</v>
      </c>
      <c r="Q18" s="82">
        <f t="shared" si="1"/>
        <v>2099649.7490500002</v>
      </c>
      <c r="R18" s="82">
        <v>79547947.292199999</v>
      </c>
      <c r="S18" s="91">
        <f t="shared" si="3"/>
        <v>266313707.29844999</v>
      </c>
      <c r="T18" s="90"/>
      <c r="U18" s="204"/>
      <c r="V18" s="92">
        <v>37</v>
      </c>
      <c r="W18" s="209"/>
      <c r="X18" s="82" t="s">
        <v>160</v>
      </c>
      <c r="Y18" s="82">
        <v>81450719.083000004</v>
      </c>
      <c r="Z18" s="82">
        <f t="shared" si="4"/>
        <v>-11651464.66</v>
      </c>
      <c r="AA18" s="82">
        <v>5952094.4206999997</v>
      </c>
      <c r="AB18" s="82">
        <v>2480039.34</v>
      </c>
      <c r="AC18" s="82">
        <v>10788171.137599999</v>
      </c>
      <c r="AD18" s="82">
        <v>4315268.4550000001</v>
      </c>
      <c r="AE18" s="82">
        <v>3599147.7111</v>
      </c>
      <c r="AF18" s="82">
        <v>24540450.399999999</v>
      </c>
      <c r="AG18" s="82">
        <v>6511783.426</v>
      </c>
      <c r="AH18" s="82">
        <v>30524218.289999999</v>
      </c>
      <c r="AI18" s="82">
        <v>3993776.7165000001</v>
      </c>
      <c r="AJ18" s="82">
        <v>0</v>
      </c>
      <c r="AK18" s="82">
        <f t="shared" si="5"/>
        <v>3993776.7165000001</v>
      </c>
      <c r="AL18" s="82">
        <v>81271390.701100007</v>
      </c>
      <c r="AM18" s="95">
        <f t="shared" si="2"/>
        <v>243775595.02100003</v>
      </c>
    </row>
    <row r="19" spans="1:39" ht="24.9" customHeight="1">
      <c r="A19" s="204"/>
      <c r="B19" s="206"/>
      <c r="C19" s="78">
        <v>13</v>
      </c>
      <c r="D19" s="82" t="s">
        <v>161</v>
      </c>
      <c r="E19" s="82">
        <v>65398299.615599997</v>
      </c>
      <c r="F19" s="82">
        <v>0</v>
      </c>
      <c r="G19" s="82">
        <v>4779047.4859999996</v>
      </c>
      <c r="H19" s="82">
        <v>1991269.79</v>
      </c>
      <c r="I19" s="82">
        <v>8662023.5682999995</v>
      </c>
      <c r="J19" s="82">
        <v>3464809.4273999999</v>
      </c>
      <c r="K19" s="82">
        <v>2889822.7420999999</v>
      </c>
      <c r="L19" s="82">
        <v>19703984.77</v>
      </c>
      <c r="M19" s="82">
        <v>5697760.7364999996</v>
      </c>
      <c r="N19" s="82">
        <v>29557403.75</v>
      </c>
      <c r="O19" s="82">
        <v>3206677.7189000002</v>
      </c>
      <c r="P19" s="82">
        <f t="shared" si="0"/>
        <v>1603338.8594500001</v>
      </c>
      <c r="Q19" s="82">
        <f t="shared" si="1"/>
        <v>1603338.8594500001</v>
      </c>
      <c r="R19" s="82">
        <v>58708060.159100004</v>
      </c>
      <c r="S19" s="91">
        <f t="shared" si="3"/>
        <v>202455820.90444997</v>
      </c>
      <c r="T19" s="90"/>
      <c r="U19" s="204"/>
      <c r="V19" s="92">
        <v>38</v>
      </c>
      <c r="W19" s="209"/>
      <c r="X19" s="82" t="s">
        <v>162</v>
      </c>
      <c r="Y19" s="82">
        <v>84696826.099800006</v>
      </c>
      <c r="Z19" s="82">
        <f t="shared" si="4"/>
        <v>-11651464.66</v>
      </c>
      <c r="AA19" s="82">
        <v>6189307.0038000001</v>
      </c>
      <c r="AB19" s="82">
        <v>2578877.92</v>
      </c>
      <c r="AC19" s="82">
        <v>11218118.9443</v>
      </c>
      <c r="AD19" s="82">
        <v>4487247.5778000001</v>
      </c>
      <c r="AE19" s="82">
        <v>3742586.8209000002</v>
      </c>
      <c r="AF19" s="82">
        <v>25518476.489999998</v>
      </c>
      <c r="AG19" s="82">
        <v>6714589.3274999997</v>
      </c>
      <c r="AH19" s="82">
        <v>31603794.670000002</v>
      </c>
      <c r="AI19" s="82">
        <v>4152943.2255000002</v>
      </c>
      <c r="AJ19" s="82">
        <v>0</v>
      </c>
      <c r="AK19" s="82">
        <f t="shared" si="5"/>
        <v>4152943.2255000002</v>
      </c>
      <c r="AL19" s="82">
        <v>84104108.948699996</v>
      </c>
      <c r="AM19" s="95">
        <f t="shared" si="2"/>
        <v>253355412.36830002</v>
      </c>
    </row>
    <row r="20" spans="1:39" ht="24.9" customHeight="1">
      <c r="A20" s="204"/>
      <c r="B20" s="206"/>
      <c r="C20" s="78">
        <v>14</v>
      </c>
      <c r="D20" s="82" t="s">
        <v>163</v>
      </c>
      <c r="E20" s="82">
        <v>61792460.358800001</v>
      </c>
      <c r="F20" s="82">
        <v>0</v>
      </c>
      <c r="G20" s="82">
        <v>4515547.1024000002</v>
      </c>
      <c r="H20" s="82">
        <v>1881477.96</v>
      </c>
      <c r="I20" s="82">
        <v>8184429.1231000004</v>
      </c>
      <c r="J20" s="82">
        <v>3273771.6491999999</v>
      </c>
      <c r="K20" s="82">
        <v>2730487.7694000001</v>
      </c>
      <c r="L20" s="82">
        <v>18617574.23</v>
      </c>
      <c r="M20" s="82">
        <v>5439102.6299000001</v>
      </c>
      <c r="N20" s="82">
        <v>28180514.899999999</v>
      </c>
      <c r="O20" s="82">
        <v>3029872.449</v>
      </c>
      <c r="P20" s="82">
        <f t="shared" si="0"/>
        <v>1514936.2245</v>
      </c>
      <c r="Q20" s="82">
        <f t="shared" si="1"/>
        <v>1514936.2245</v>
      </c>
      <c r="R20" s="82">
        <v>55095218.850400001</v>
      </c>
      <c r="S20" s="91">
        <f t="shared" si="3"/>
        <v>191225520.79769999</v>
      </c>
      <c r="T20" s="90"/>
      <c r="U20" s="204"/>
      <c r="V20" s="92">
        <v>39</v>
      </c>
      <c r="W20" s="209"/>
      <c r="X20" s="82" t="s">
        <v>164</v>
      </c>
      <c r="Y20" s="82">
        <v>66677874.614399999</v>
      </c>
      <c r="Z20" s="82">
        <f t="shared" si="4"/>
        <v>-11651464.66</v>
      </c>
      <c r="AA20" s="82">
        <v>4872553.7348999996</v>
      </c>
      <c r="AB20" s="82">
        <v>2030230.72</v>
      </c>
      <c r="AC20" s="82">
        <v>8831503.6445000004</v>
      </c>
      <c r="AD20" s="82">
        <v>3532601.4578</v>
      </c>
      <c r="AE20" s="82">
        <v>2946364.6546</v>
      </c>
      <c r="AF20" s="82">
        <v>20089510.48</v>
      </c>
      <c r="AG20" s="82">
        <v>5368288.7462999998</v>
      </c>
      <c r="AH20" s="82">
        <v>24437167.34</v>
      </c>
      <c r="AI20" s="82">
        <v>3269419.1790999998</v>
      </c>
      <c r="AJ20" s="82">
        <v>0</v>
      </c>
      <c r="AK20" s="82">
        <f t="shared" si="5"/>
        <v>3269419.1790999998</v>
      </c>
      <c r="AL20" s="82">
        <v>65299477.553800002</v>
      </c>
      <c r="AM20" s="95">
        <f t="shared" si="2"/>
        <v>195703527.46540001</v>
      </c>
    </row>
    <row r="21" spans="1:39" ht="24.9" customHeight="1">
      <c r="A21" s="204"/>
      <c r="B21" s="206"/>
      <c r="C21" s="78">
        <v>15</v>
      </c>
      <c r="D21" s="82" t="s">
        <v>165</v>
      </c>
      <c r="E21" s="82">
        <v>64344051.133199997</v>
      </c>
      <c r="F21" s="82">
        <v>0</v>
      </c>
      <c r="G21" s="82">
        <v>4702007.2022000002</v>
      </c>
      <c r="H21" s="82">
        <v>1959169.67</v>
      </c>
      <c r="I21" s="82">
        <v>8522388.0540999994</v>
      </c>
      <c r="J21" s="82">
        <v>3408955.2217000001</v>
      </c>
      <c r="K21" s="82">
        <v>2843237.5669999998</v>
      </c>
      <c r="L21" s="82">
        <v>19386348.129999999</v>
      </c>
      <c r="M21" s="82">
        <v>5762411.6513999999</v>
      </c>
      <c r="N21" s="82">
        <v>29901553.5</v>
      </c>
      <c r="O21" s="82">
        <v>3154984.7053</v>
      </c>
      <c r="P21" s="82">
        <f t="shared" si="0"/>
        <v>1577492.35265</v>
      </c>
      <c r="Q21" s="82">
        <f t="shared" si="1"/>
        <v>1577492.35265</v>
      </c>
      <c r="R21" s="82">
        <v>59611080.360699996</v>
      </c>
      <c r="S21" s="91">
        <f t="shared" si="3"/>
        <v>202018694.84294999</v>
      </c>
      <c r="T21" s="90"/>
      <c r="U21" s="204"/>
      <c r="V21" s="92">
        <v>40</v>
      </c>
      <c r="W21" s="209"/>
      <c r="X21" s="82" t="s">
        <v>166</v>
      </c>
      <c r="Y21" s="82">
        <v>73514724.692300007</v>
      </c>
      <c r="Z21" s="82">
        <f t="shared" si="4"/>
        <v>-11651464.66</v>
      </c>
      <c r="AA21" s="82">
        <v>5372163.5317000002</v>
      </c>
      <c r="AB21" s="82">
        <v>2238401.4700000002</v>
      </c>
      <c r="AC21" s="82">
        <v>9737046.4011000004</v>
      </c>
      <c r="AD21" s="82">
        <v>3894818.5603999998</v>
      </c>
      <c r="AE21" s="82">
        <v>3248471.6658999999</v>
      </c>
      <c r="AF21" s="82">
        <v>22149398.739999998</v>
      </c>
      <c r="AG21" s="82">
        <v>6021070.2418999998</v>
      </c>
      <c r="AH21" s="82">
        <v>27912053.829999998</v>
      </c>
      <c r="AI21" s="82">
        <v>3604650.7519</v>
      </c>
      <c r="AJ21" s="82">
        <v>0</v>
      </c>
      <c r="AK21" s="82">
        <f t="shared" si="5"/>
        <v>3604650.7519</v>
      </c>
      <c r="AL21" s="82">
        <v>74417289.413100004</v>
      </c>
      <c r="AM21" s="95">
        <f t="shared" si="2"/>
        <v>220458624.63829997</v>
      </c>
    </row>
    <row r="22" spans="1:39" ht="24.9" customHeight="1">
      <c r="A22" s="204"/>
      <c r="B22" s="206"/>
      <c r="C22" s="78">
        <v>16</v>
      </c>
      <c r="D22" s="82" t="s">
        <v>167</v>
      </c>
      <c r="E22" s="82">
        <v>95916230.793599993</v>
      </c>
      <c r="F22" s="82">
        <v>0</v>
      </c>
      <c r="G22" s="82">
        <v>7009176.4517000001</v>
      </c>
      <c r="H22" s="82">
        <v>2920490.19</v>
      </c>
      <c r="I22" s="82">
        <v>12704132.318499999</v>
      </c>
      <c r="J22" s="82">
        <v>5081652.9274000004</v>
      </c>
      <c r="K22" s="82">
        <v>4238350.335</v>
      </c>
      <c r="L22" s="82">
        <v>28898793.420000002</v>
      </c>
      <c r="M22" s="82">
        <v>7200968.0098999999</v>
      </c>
      <c r="N22" s="82">
        <v>37559276.799999997</v>
      </c>
      <c r="O22" s="82">
        <v>4703064.7904000003</v>
      </c>
      <c r="P22" s="82">
        <f t="shared" si="0"/>
        <v>2351532.3952000001</v>
      </c>
      <c r="Q22" s="82">
        <f t="shared" si="1"/>
        <v>2351532.3952000001</v>
      </c>
      <c r="R22" s="82">
        <v>79704306.525399998</v>
      </c>
      <c r="S22" s="91">
        <f t="shared" si="3"/>
        <v>283584910.16670001</v>
      </c>
      <c r="T22" s="90"/>
      <c r="U22" s="204"/>
      <c r="V22" s="92">
        <v>41</v>
      </c>
      <c r="W22" s="209"/>
      <c r="X22" s="82" t="s">
        <v>168</v>
      </c>
      <c r="Y22" s="82">
        <v>90646266.3574</v>
      </c>
      <c r="Z22" s="82">
        <f t="shared" si="4"/>
        <v>-11651464.66</v>
      </c>
      <c r="AA22" s="82">
        <v>6624068.4221999999</v>
      </c>
      <c r="AB22" s="82">
        <v>2760028.51</v>
      </c>
      <c r="AC22" s="82">
        <v>12006124.0152</v>
      </c>
      <c r="AD22" s="82">
        <v>4802449.6061000004</v>
      </c>
      <c r="AE22" s="82">
        <v>4005480.9306999999</v>
      </c>
      <c r="AF22" s="82">
        <v>27310995.27</v>
      </c>
      <c r="AG22" s="82">
        <v>6827567.8084000004</v>
      </c>
      <c r="AH22" s="82">
        <v>32205201.73</v>
      </c>
      <c r="AI22" s="82">
        <v>4444662.3932999996</v>
      </c>
      <c r="AJ22" s="82">
        <v>0</v>
      </c>
      <c r="AK22" s="82">
        <f t="shared" si="5"/>
        <v>4444662.3932999996</v>
      </c>
      <c r="AL22" s="82">
        <v>85682150.8204</v>
      </c>
      <c r="AM22" s="95">
        <f t="shared" si="2"/>
        <v>265663531.20370001</v>
      </c>
    </row>
    <row r="23" spans="1:39" ht="24.9" customHeight="1">
      <c r="A23" s="204"/>
      <c r="B23" s="207"/>
      <c r="C23" s="78">
        <v>17</v>
      </c>
      <c r="D23" s="82" t="s">
        <v>169</v>
      </c>
      <c r="E23" s="82">
        <v>82877250.068100005</v>
      </c>
      <c r="F23" s="82">
        <v>0</v>
      </c>
      <c r="G23" s="82">
        <v>6056339.6283</v>
      </c>
      <c r="H23" s="82">
        <v>2523474.85</v>
      </c>
      <c r="I23" s="82">
        <v>10977115.576300001</v>
      </c>
      <c r="J23" s="82">
        <v>4390846.2304999996</v>
      </c>
      <c r="K23" s="82">
        <v>3662183.3207</v>
      </c>
      <c r="L23" s="82">
        <v>24970252.780000001</v>
      </c>
      <c r="M23" s="82">
        <v>6307049.6004999997</v>
      </c>
      <c r="N23" s="82">
        <v>32800770.260000002</v>
      </c>
      <c r="O23" s="82">
        <v>4063723.87</v>
      </c>
      <c r="P23" s="82">
        <f t="shared" si="0"/>
        <v>2031861.9350000001</v>
      </c>
      <c r="Q23" s="82">
        <f t="shared" si="1"/>
        <v>2031861.9350000001</v>
      </c>
      <c r="R23" s="82">
        <v>67218382.935399994</v>
      </c>
      <c r="S23" s="91">
        <f t="shared" si="3"/>
        <v>243815527.18479997</v>
      </c>
      <c r="T23" s="90"/>
      <c r="U23" s="204"/>
      <c r="V23" s="92">
        <v>42</v>
      </c>
      <c r="W23" s="209"/>
      <c r="X23" s="82" t="s">
        <v>170</v>
      </c>
      <c r="Y23" s="82">
        <v>105981048.21520001</v>
      </c>
      <c r="Z23" s="82">
        <f t="shared" si="4"/>
        <v>-11651464.66</v>
      </c>
      <c r="AA23" s="82">
        <v>7744673.2561999997</v>
      </c>
      <c r="AB23" s="82">
        <v>3226947.19</v>
      </c>
      <c r="AC23" s="82">
        <v>14037220.276900001</v>
      </c>
      <c r="AD23" s="82">
        <v>5614888.1107999999</v>
      </c>
      <c r="AE23" s="82">
        <v>4683094.8995000003</v>
      </c>
      <c r="AF23" s="82">
        <v>31931242.43</v>
      </c>
      <c r="AG23" s="82">
        <v>8329392.1162</v>
      </c>
      <c r="AH23" s="82">
        <v>40199712.979999997</v>
      </c>
      <c r="AI23" s="82">
        <v>5196573.4313000003</v>
      </c>
      <c r="AJ23" s="82">
        <v>0</v>
      </c>
      <c r="AK23" s="82">
        <f t="shared" si="5"/>
        <v>5196573.4313000003</v>
      </c>
      <c r="AL23" s="82">
        <v>106659080.4332</v>
      </c>
      <c r="AM23" s="95">
        <f t="shared" si="2"/>
        <v>321952408.67930001</v>
      </c>
    </row>
    <row r="24" spans="1:39" ht="24.9" customHeight="1">
      <c r="A24" s="78"/>
      <c r="B24" s="193" t="s">
        <v>171</v>
      </c>
      <c r="C24" s="194"/>
      <c r="D24" s="83"/>
      <c r="E24" s="83">
        <f>SUM(E7:E23)</f>
        <v>1363369420.5864</v>
      </c>
      <c r="F24" s="83">
        <f t="shared" ref="F24:S24" si="6">SUM(F7:F23)</f>
        <v>0</v>
      </c>
      <c r="G24" s="83">
        <f t="shared" si="6"/>
        <v>99629611.782899991</v>
      </c>
      <c r="H24" s="83">
        <f t="shared" si="6"/>
        <v>41512338.259999998</v>
      </c>
      <c r="I24" s="83">
        <f t="shared" si="6"/>
        <v>180578671.35590002</v>
      </c>
      <c r="J24" s="83">
        <f t="shared" si="6"/>
        <v>72231468.542300001</v>
      </c>
      <c r="K24" s="83">
        <f t="shared" si="6"/>
        <v>60244623.800700001</v>
      </c>
      <c r="L24" s="83">
        <f t="shared" si="6"/>
        <v>410772305.26999998</v>
      </c>
      <c r="M24" s="83">
        <f t="shared" si="6"/>
        <v>112428385.3019</v>
      </c>
      <c r="N24" s="83">
        <f t="shared" si="6"/>
        <v>585339206.0999999</v>
      </c>
      <c r="O24" s="83">
        <f t="shared" si="6"/>
        <v>66850153.169300005</v>
      </c>
      <c r="P24" s="83">
        <f t="shared" si="6"/>
        <v>33425076.584650002</v>
      </c>
      <c r="Q24" s="83">
        <f t="shared" si="6"/>
        <v>33425076.584650002</v>
      </c>
      <c r="R24" s="83">
        <f t="shared" si="6"/>
        <v>1215463510.3455002</v>
      </c>
      <c r="S24" s="91">
        <f t="shared" si="6"/>
        <v>4174994617.9302497</v>
      </c>
      <c r="T24" s="90"/>
      <c r="U24" s="204"/>
      <c r="V24" s="92">
        <v>43</v>
      </c>
      <c r="W24" s="209"/>
      <c r="X24" s="82" t="s">
        <v>172</v>
      </c>
      <c r="Y24" s="82">
        <v>69163441.020500004</v>
      </c>
      <c r="Z24" s="82">
        <f t="shared" si="4"/>
        <v>-11651464.66</v>
      </c>
      <c r="AA24" s="82">
        <v>5054189.0366000002</v>
      </c>
      <c r="AB24" s="82">
        <v>2105912.1</v>
      </c>
      <c r="AC24" s="82">
        <v>9160717.6289000008</v>
      </c>
      <c r="AD24" s="82">
        <v>3664287.0515999999</v>
      </c>
      <c r="AE24" s="82">
        <v>3056196.9648000002</v>
      </c>
      <c r="AF24" s="82">
        <v>20838391.77</v>
      </c>
      <c r="AG24" s="82">
        <v>5706440.1456000004</v>
      </c>
      <c r="AH24" s="82">
        <v>26237214.890000001</v>
      </c>
      <c r="AI24" s="82">
        <v>3391294.0669999998</v>
      </c>
      <c r="AJ24" s="82">
        <v>0</v>
      </c>
      <c r="AK24" s="82">
        <f t="shared" si="5"/>
        <v>3391294.0669999998</v>
      </c>
      <c r="AL24" s="82">
        <v>70022651.938500002</v>
      </c>
      <c r="AM24" s="95">
        <f t="shared" si="2"/>
        <v>206749271.95350003</v>
      </c>
    </row>
    <row r="25" spans="1:39" ht="24.9" customHeight="1">
      <c r="A25" s="204">
        <v>2</v>
      </c>
      <c r="B25" s="205" t="s">
        <v>173</v>
      </c>
      <c r="C25" s="78">
        <v>1</v>
      </c>
      <c r="D25" s="82" t="s">
        <v>174</v>
      </c>
      <c r="E25" s="82">
        <v>84993324.274900004</v>
      </c>
      <c r="F25" s="82">
        <f>-1388888.89</f>
        <v>-1388888.89</v>
      </c>
      <c r="G25" s="82">
        <v>6210973.9105000002</v>
      </c>
      <c r="H25" s="82">
        <v>2587905.7999999998</v>
      </c>
      <c r="I25" s="82">
        <v>11257390.2127</v>
      </c>
      <c r="J25" s="82">
        <v>4502956.0850999998</v>
      </c>
      <c r="K25" s="82">
        <v>3755688.4944000002</v>
      </c>
      <c r="L25" s="82">
        <v>25607809.02</v>
      </c>
      <c r="M25" s="82">
        <v>5754728.0771000003</v>
      </c>
      <c r="N25" s="82">
        <v>30424107.289999999</v>
      </c>
      <c r="O25" s="82">
        <v>4167481.4331999999</v>
      </c>
      <c r="P25" s="82">
        <v>0</v>
      </c>
      <c r="Q25" s="82">
        <f>O25</f>
        <v>4167481.4331999999</v>
      </c>
      <c r="R25" s="82">
        <v>80136732.173600003</v>
      </c>
      <c r="S25" s="91">
        <f t="shared" si="3"/>
        <v>258010207.88150001</v>
      </c>
      <c r="T25" s="90"/>
      <c r="U25" s="204"/>
      <c r="V25" s="92">
        <v>44</v>
      </c>
      <c r="W25" s="210"/>
      <c r="X25" s="82" t="s">
        <v>175</v>
      </c>
      <c r="Y25" s="82">
        <v>81326578.837500006</v>
      </c>
      <c r="Z25" s="82">
        <f t="shared" si="4"/>
        <v>-11651464.66</v>
      </c>
      <c r="AA25" s="82">
        <v>5943022.7456</v>
      </c>
      <c r="AB25" s="82">
        <v>2476259.48</v>
      </c>
      <c r="AC25" s="82">
        <v>10771728.726399999</v>
      </c>
      <c r="AD25" s="82">
        <v>4308691.4906000001</v>
      </c>
      <c r="AE25" s="82">
        <v>3593662.1968</v>
      </c>
      <c r="AF25" s="82">
        <v>24503047.940000001</v>
      </c>
      <c r="AG25" s="82">
        <v>6320629.2810000004</v>
      </c>
      <c r="AH25" s="82">
        <v>29506666.530000001</v>
      </c>
      <c r="AI25" s="82">
        <v>3987689.7423</v>
      </c>
      <c r="AJ25" s="82">
        <v>0</v>
      </c>
      <c r="AK25" s="82">
        <f t="shared" si="5"/>
        <v>3987689.7423</v>
      </c>
      <c r="AL25" s="82">
        <v>78601419.904499993</v>
      </c>
      <c r="AM25" s="95">
        <f t="shared" si="2"/>
        <v>239687932.21469998</v>
      </c>
    </row>
    <row r="26" spans="1:39" ht="24.9" customHeight="1">
      <c r="A26" s="204"/>
      <c r="B26" s="206"/>
      <c r="C26" s="78">
        <v>2</v>
      </c>
      <c r="D26" s="82" t="s">
        <v>176</v>
      </c>
      <c r="E26" s="82">
        <v>103831872.6679</v>
      </c>
      <c r="F26" s="82">
        <f t="shared" ref="F26:F45" si="7">-1388888.89</f>
        <v>-1388888.89</v>
      </c>
      <c r="G26" s="82">
        <v>7587620.0597999999</v>
      </c>
      <c r="H26" s="82">
        <v>3161508.36</v>
      </c>
      <c r="I26" s="82">
        <v>13752561.3583</v>
      </c>
      <c r="J26" s="82">
        <v>5501024.5433999998</v>
      </c>
      <c r="K26" s="82">
        <v>4588127.0423999997</v>
      </c>
      <c r="L26" s="82">
        <v>31283713.02</v>
      </c>
      <c r="M26" s="82">
        <v>6049136.3865</v>
      </c>
      <c r="N26" s="82">
        <v>31991301.620000001</v>
      </c>
      <c r="O26" s="82">
        <v>5091192.8108999999</v>
      </c>
      <c r="P26" s="82">
        <v>0</v>
      </c>
      <c r="Q26" s="82">
        <f t="shared" ref="Q26:Q45" si="8">O26</f>
        <v>5091192.8108999999</v>
      </c>
      <c r="R26" s="82">
        <v>84248919.165700004</v>
      </c>
      <c r="S26" s="91">
        <f t="shared" si="3"/>
        <v>295698088.14490002</v>
      </c>
      <c r="T26" s="90"/>
      <c r="U26" s="93"/>
      <c r="V26" s="194" t="s">
        <v>177</v>
      </c>
      <c r="W26" s="195"/>
      <c r="X26" s="83"/>
      <c r="Y26" s="83">
        <f>1598463137.6347+2155442759.42</f>
        <v>3753905897.0546999</v>
      </c>
      <c r="Z26" s="83">
        <f>Z7+Z8+Z9+Z10+Z11+Z12+Z13+Z14+Z15+Z16+Z17+Z18+Z19+Z20+Z21+Z22+Z23+Z24+Z25-291286616.5</f>
        <v>-512664445.03999996</v>
      </c>
      <c r="AA26" s="83">
        <f>116809325.0784+157511179.36</f>
        <v>274320504.43840003</v>
      </c>
      <c r="AB26" s="83">
        <f>48670552.13+65629658.08</f>
        <v>114300210.21000001</v>
      </c>
      <c r="AC26" s="83">
        <f>211716901.7047+285489012.59</f>
        <v>497205914.29469997</v>
      </c>
      <c r="AD26" s="83">
        <f>84686760.6822+114195605.04</f>
        <v>198882365.72220001</v>
      </c>
      <c r="AE26" s="83">
        <f>70632954.5992+95244792.94</f>
        <v>165877747.53920001</v>
      </c>
      <c r="AF26" s="83">
        <f>481604162.46+649417669.01</f>
        <v>1131021831.47</v>
      </c>
      <c r="AG26" s="83">
        <f>124160825.9652+167399970.44</f>
        <v>291560796.4052</v>
      </c>
      <c r="AH26" s="83">
        <f>582286071.12+787617649.42</f>
        <v>1369903720.54</v>
      </c>
      <c r="AI26" s="83">
        <f>78377513.8277+105687920.29</f>
        <v>184065434.11770001</v>
      </c>
      <c r="AJ26" s="83">
        <v>0</v>
      </c>
      <c r="AK26" s="83">
        <f>105687920.29+78377513.8277</f>
        <v>184065434.11770001</v>
      </c>
      <c r="AL26" s="83">
        <f>1550259452.7291+2096102712.21</f>
        <v>3646362164.9391003</v>
      </c>
      <c r="AM26" s="83">
        <f>4726289829.3912+6388451712.6</f>
        <v>11114741541.991199</v>
      </c>
    </row>
    <row r="27" spans="1:39" ht="24.9" customHeight="1">
      <c r="A27" s="204"/>
      <c r="B27" s="206"/>
      <c r="C27" s="78">
        <v>3</v>
      </c>
      <c r="D27" s="82" t="s">
        <v>178</v>
      </c>
      <c r="E27" s="82">
        <v>88412869.322400004</v>
      </c>
      <c r="F27" s="82">
        <f t="shared" si="7"/>
        <v>-1388888.89</v>
      </c>
      <c r="G27" s="82">
        <v>6460860.6546999998</v>
      </c>
      <c r="H27" s="82">
        <v>2692025.27</v>
      </c>
      <c r="I27" s="82">
        <v>11710309.9365</v>
      </c>
      <c r="J27" s="82">
        <v>4684123.9746000003</v>
      </c>
      <c r="K27" s="82">
        <v>3906791.4911000002</v>
      </c>
      <c r="L27" s="82">
        <v>26638090.600000001</v>
      </c>
      <c r="M27" s="82">
        <v>5578710.3262</v>
      </c>
      <c r="N27" s="82">
        <v>29487129.579999998</v>
      </c>
      <c r="O27" s="82">
        <v>4335152.1394999996</v>
      </c>
      <c r="P27" s="82">
        <v>0</v>
      </c>
      <c r="Q27" s="82">
        <f t="shared" si="8"/>
        <v>4335152.1394999996</v>
      </c>
      <c r="R27" s="82">
        <v>77678180.962599993</v>
      </c>
      <c r="S27" s="91">
        <f t="shared" si="3"/>
        <v>260195355.36759999</v>
      </c>
      <c r="T27" s="90"/>
      <c r="U27" s="205">
        <v>20</v>
      </c>
      <c r="V27" s="92">
        <v>1</v>
      </c>
      <c r="W27" s="205" t="s">
        <v>111</v>
      </c>
      <c r="X27" s="82" t="s">
        <v>179</v>
      </c>
      <c r="Y27" s="82">
        <v>82639705.006300002</v>
      </c>
      <c r="Z27" s="82">
        <v>0</v>
      </c>
      <c r="AA27" s="82">
        <v>6038980.7805000003</v>
      </c>
      <c r="AB27" s="82">
        <v>2516241.9900000002</v>
      </c>
      <c r="AC27" s="82">
        <v>10945652.6646</v>
      </c>
      <c r="AD27" s="82">
        <v>4378261.0658</v>
      </c>
      <c r="AE27" s="82">
        <v>3651686.6697999998</v>
      </c>
      <c r="AF27" s="82">
        <v>24898682.350000001</v>
      </c>
      <c r="AG27" s="82">
        <v>5293268.9774000002</v>
      </c>
      <c r="AH27" s="82">
        <v>27116617.850000001</v>
      </c>
      <c r="AI27" s="82">
        <v>4052076.3158999998</v>
      </c>
      <c r="AJ27" s="82">
        <v>0</v>
      </c>
      <c r="AK27" s="82">
        <f t="shared" ref="AK27:AK60" si="9">AI27</f>
        <v>4052076.3158999998</v>
      </c>
      <c r="AL27" s="82">
        <v>68959936.224000007</v>
      </c>
      <c r="AM27" s="91">
        <f t="shared" ref="AM27:AM60" si="10">Y27+Z27+AA27+AB27+AC27+AD27+AE27+AF27+AG27+AH27+AK27+AL27</f>
        <v>240491109.89429998</v>
      </c>
    </row>
    <row r="28" spans="1:39" ht="24.9" customHeight="1">
      <c r="A28" s="204"/>
      <c r="B28" s="206"/>
      <c r="C28" s="78">
        <v>4</v>
      </c>
      <c r="D28" s="82" t="s">
        <v>180</v>
      </c>
      <c r="E28" s="82">
        <v>77406740.9956</v>
      </c>
      <c r="F28" s="82">
        <f t="shared" si="7"/>
        <v>-1388888.89</v>
      </c>
      <c r="G28" s="82">
        <v>5656576.5949999997</v>
      </c>
      <c r="H28" s="82">
        <v>2356906.91</v>
      </c>
      <c r="I28" s="82">
        <v>10252545.078299999</v>
      </c>
      <c r="J28" s="82">
        <v>4101018.0314000002</v>
      </c>
      <c r="K28" s="82">
        <v>3420452.2417000001</v>
      </c>
      <c r="L28" s="82">
        <v>23322032.140000001</v>
      </c>
      <c r="M28" s="82">
        <v>5207465.7604</v>
      </c>
      <c r="N28" s="82">
        <v>27510920.489999998</v>
      </c>
      <c r="O28" s="82">
        <v>3795488.1557</v>
      </c>
      <c r="P28" s="82">
        <v>0</v>
      </c>
      <c r="Q28" s="82">
        <f t="shared" si="8"/>
        <v>3795488.1557</v>
      </c>
      <c r="R28" s="82">
        <v>72492773.397400007</v>
      </c>
      <c r="S28" s="91">
        <f t="shared" si="3"/>
        <v>234134030.90549999</v>
      </c>
      <c r="T28" s="90"/>
      <c r="U28" s="206"/>
      <c r="V28" s="92">
        <v>2</v>
      </c>
      <c r="W28" s="206"/>
      <c r="X28" s="82" t="s">
        <v>181</v>
      </c>
      <c r="Y28" s="82">
        <v>85155371.113600001</v>
      </c>
      <c r="Z28" s="82">
        <v>0</v>
      </c>
      <c r="AA28" s="82">
        <v>6222815.6486</v>
      </c>
      <c r="AB28" s="82">
        <v>2592839.85</v>
      </c>
      <c r="AC28" s="82">
        <v>11278853.3631</v>
      </c>
      <c r="AD28" s="82">
        <v>4511541.3452000003</v>
      </c>
      <c r="AE28" s="82">
        <v>3762849.0268000001</v>
      </c>
      <c r="AF28" s="82">
        <v>25656632.43</v>
      </c>
      <c r="AG28" s="82">
        <v>5676622.6584999999</v>
      </c>
      <c r="AH28" s="82">
        <v>29157286.190000001</v>
      </c>
      <c r="AI28" s="82">
        <v>4175427.0836</v>
      </c>
      <c r="AJ28" s="82">
        <v>0</v>
      </c>
      <c r="AK28" s="82">
        <f t="shared" si="9"/>
        <v>4175427.0836</v>
      </c>
      <c r="AL28" s="82">
        <v>74314479.457800001</v>
      </c>
      <c r="AM28" s="91">
        <f t="shared" si="10"/>
        <v>252504718.1672</v>
      </c>
    </row>
    <row r="29" spans="1:39" ht="24.9" customHeight="1">
      <c r="A29" s="204"/>
      <c r="B29" s="206"/>
      <c r="C29" s="78">
        <v>5</v>
      </c>
      <c r="D29" s="82" t="s">
        <v>182</v>
      </c>
      <c r="E29" s="82">
        <v>76596744.065400004</v>
      </c>
      <c r="F29" s="82">
        <f t="shared" si="7"/>
        <v>-1388888.89</v>
      </c>
      <c r="G29" s="82">
        <v>5597385.2426000005</v>
      </c>
      <c r="H29" s="82">
        <v>2332243.85</v>
      </c>
      <c r="I29" s="82">
        <v>10145260.7522</v>
      </c>
      <c r="J29" s="82">
        <v>4058104.3009000001</v>
      </c>
      <c r="K29" s="82">
        <v>3384660.0641999999</v>
      </c>
      <c r="L29" s="82">
        <v>23077986.539999999</v>
      </c>
      <c r="M29" s="82">
        <v>5386423.6741000004</v>
      </c>
      <c r="N29" s="82">
        <v>28463549.27</v>
      </c>
      <c r="O29" s="82">
        <v>3755771.5482999999</v>
      </c>
      <c r="P29" s="82">
        <v>0</v>
      </c>
      <c r="Q29" s="82">
        <f t="shared" si="8"/>
        <v>3755771.5482999999</v>
      </c>
      <c r="R29" s="82">
        <v>74992391.722100005</v>
      </c>
      <c r="S29" s="91">
        <f t="shared" si="3"/>
        <v>236401632.13979995</v>
      </c>
      <c r="T29" s="90"/>
      <c r="U29" s="206"/>
      <c r="V29" s="92">
        <v>3</v>
      </c>
      <c r="W29" s="206"/>
      <c r="X29" s="82" t="s">
        <v>183</v>
      </c>
      <c r="Y29" s="82">
        <v>92640998.923600003</v>
      </c>
      <c r="Z29" s="82">
        <v>0</v>
      </c>
      <c r="AA29" s="82">
        <v>6769835.5401999997</v>
      </c>
      <c r="AB29" s="82">
        <v>2820764.81</v>
      </c>
      <c r="AC29" s="82">
        <v>12270326.9166</v>
      </c>
      <c r="AD29" s="82">
        <v>4908130.7665999997</v>
      </c>
      <c r="AE29" s="82">
        <v>4093624.2549999999</v>
      </c>
      <c r="AF29" s="82">
        <v>27911992.239999998</v>
      </c>
      <c r="AG29" s="82">
        <v>5942358.9351000004</v>
      </c>
      <c r="AH29" s="82">
        <v>30571853.550000001</v>
      </c>
      <c r="AI29" s="82">
        <v>4542470.2035999997</v>
      </c>
      <c r="AJ29" s="82">
        <v>0</v>
      </c>
      <c r="AK29" s="82">
        <f t="shared" si="9"/>
        <v>4542470.2035999997</v>
      </c>
      <c r="AL29" s="82">
        <v>78026186.040399998</v>
      </c>
      <c r="AM29" s="91">
        <f t="shared" si="10"/>
        <v>270498542.18110001</v>
      </c>
    </row>
    <row r="30" spans="1:39" ht="24.9" customHeight="1">
      <c r="A30" s="204"/>
      <c r="B30" s="206"/>
      <c r="C30" s="78">
        <v>6</v>
      </c>
      <c r="D30" s="82" t="s">
        <v>184</v>
      </c>
      <c r="E30" s="82">
        <v>81892957.063700005</v>
      </c>
      <c r="F30" s="82">
        <f t="shared" si="7"/>
        <v>-1388888.89</v>
      </c>
      <c r="G30" s="82">
        <v>5984411.4124999996</v>
      </c>
      <c r="H30" s="82">
        <v>2493504.7599999998</v>
      </c>
      <c r="I30" s="82">
        <v>10846745.6851</v>
      </c>
      <c r="J30" s="82">
        <v>4338698.2741</v>
      </c>
      <c r="K30" s="82">
        <v>3618689.3410999998</v>
      </c>
      <c r="L30" s="82">
        <v>24673693.170000002</v>
      </c>
      <c r="M30" s="82">
        <v>5727874.5894999998</v>
      </c>
      <c r="N30" s="82">
        <v>30281160.800000001</v>
      </c>
      <c r="O30" s="82">
        <v>4015460.9959999998</v>
      </c>
      <c r="P30" s="82">
        <v>0</v>
      </c>
      <c r="Q30" s="82">
        <f t="shared" si="8"/>
        <v>4015460.9959999998</v>
      </c>
      <c r="R30" s="82">
        <v>79761652.534500003</v>
      </c>
      <c r="S30" s="91">
        <f t="shared" si="3"/>
        <v>252245959.73650002</v>
      </c>
      <c r="T30" s="90"/>
      <c r="U30" s="206"/>
      <c r="V30" s="92">
        <v>4</v>
      </c>
      <c r="W30" s="206"/>
      <c r="X30" s="82" t="s">
        <v>185</v>
      </c>
      <c r="Y30" s="82">
        <v>86860149.915600002</v>
      </c>
      <c r="Z30" s="82">
        <v>0</v>
      </c>
      <c r="AA30" s="82">
        <v>6347394.0992999999</v>
      </c>
      <c r="AB30" s="82">
        <v>2644747.54</v>
      </c>
      <c r="AC30" s="82">
        <v>11504651.805</v>
      </c>
      <c r="AD30" s="82">
        <v>4601860.7220000001</v>
      </c>
      <c r="AE30" s="82">
        <v>3838179.8623000002</v>
      </c>
      <c r="AF30" s="82">
        <v>26170268.66</v>
      </c>
      <c r="AG30" s="82">
        <v>5816552.6325000003</v>
      </c>
      <c r="AH30" s="82">
        <v>29902161.43</v>
      </c>
      <c r="AI30" s="82">
        <v>4259017.5782000003</v>
      </c>
      <c r="AJ30" s="82">
        <v>0</v>
      </c>
      <c r="AK30" s="82">
        <f t="shared" si="9"/>
        <v>4259017.5782000003</v>
      </c>
      <c r="AL30" s="82">
        <v>76268969.872400001</v>
      </c>
      <c r="AM30" s="91">
        <f t="shared" si="10"/>
        <v>258213954.11730003</v>
      </c>
    </row>
    <row r="31" spans="1:39" ht="24.9" customHeight="1">
      <c r="A31" s="204"/>
      <c r="B31" s="206"/>
      <c r="C31" s="78">
        <v>7</v>
      </c>
      <c r="D31" s="82" t="s">
        <v>186</v>
      </c>
      <c r="E31" s="82">
        <v>89201064.9419</v>
      </c>
      <c r="F31" s="82">
        <f t="shared" si="7"/>
        <v>-1388888.89</v>
      </c>
      <c r="G31" s="82">
        <v>6518458.8539000005</v>
      </c>
      <c r="H31" s="82">
        <v>2716024.52</v>
      </c>
      <c r="I31" s="82">
        <v>11814706.672700001</v>
      </c>
      <c r="J31" s="82">
        <v>4725882.6689999998</v>
      </c>
      <c r="K31" s="82">
        <v>3941620.3114</v>
      </c>
      <c r="L31" s="82">
        <v>26875567.640000001</v>
      </c>
      <c r="M31" s="82">
        <v>5633582.4770999998</v>
      </c>
      <c r="N31" s="82">
        <v>29779225.02</v>
      </c>
      <c r="O31" s="82">
        <v>4373799.7692</v>
      </c>
      <c r="P31" s="82">
        <v>0</v>
      </c>
      <c r="Q31" s="82">
        <f t="shared" si="8"/>
        <v>4373799.7692</v>
      </c>
      <c r="R31" s="82">
        <v>78444614.9859</v>
      </c>
      <c r="S31" s="91">
        <f t="shared" si="3"/>
        <v>262635658.97109997</v>
      </c>
      <c r="T31" s="90"/>
      <c r="U31" s="206"/>
      <c r="V31" s="92">
        <v>5</v>
      </c>
      <c r="W31" s="206"/>
      <c r="X31" s="82" t="s">
        <v>187</v>
      </c>
      <c r="Y31" s="82">
        <v>81233192.771699995</v>
      </c>
      <c r="Z31" s="82">
        <v>0</v>
      </c>
      <c r="AA31" s="82">
        <v>5936198.4634999996</v>
      </c>
      <c r="AB31" s="82">
        <v>2473416.0299999998</v>
      </c>
      <c r="AC31" s="82">
        <v>10759359.7151</v>
      </c>
      <c r="AD31" s="82">
        <v>4303743.8859999999</v>
      </c>
      <c r="AE31" s="82">
        <v>3589535.6494999998</v>
      </c>
      <c r="AF31" s="82">
        <v>24474911.460000001</v>
      </c>
      <c r="AG31" s="82">
        <v>5325774.1113999998</v>
      </c>
      <c r="AH31" s="82">
        <v>27289649.18</v>
      </c>
      <c r="AI31" s="82">
        <v>3983110.7392000002</v>
      </c>
      <c r="AJ31" s="82">
        <v>0</v>
      </c>
      <c r="AK31" s="82">
        <f t="shared" si="9"/>
        <v>3983110.7392000002</v>
      </c>
      <c r="AL31" s="82">
        <v>69413955.981800005</v>
      </c>
      <c r="AM31" s="91">
        <f t="shared" si="10"/>
        <v>238782847.98820001</v>
      </c>
    </row>
    <row r="32" spans="1:39" ht="24.9" customHeight="1">
      <c r="A32" s="204"/>
      <c r="B32" s="206"/>
      <c r="C32" s="78">
        <v>8</v>
      </c>
      <c r="D32" s="82" t="s">
        <v>188</v>
      </c>
      <c r="E32" s="82">
        <v>93311755.0211</v>
      </c>
      <c r="F32" s="82">
        <f t="shared" si="7"/>
        <v>-1388888.89</v>
      </c>
      <c r="G32" s="82">
        <v>6818851.7265999997</v>
      </c>
      <c r="H32" s="82">
        <v>2841188.22</v>
      </c>
      <c r="I32" s="82">
        <v>12359168.7544</v>
      </c>
      <c r="J32" s="82">
        <v>4943667.5016999999</v>
      </c>
      <c r="K32" s="82">
        <v>4123263.6529000001</v>
      </c>
      <c r="L32" s="82">
        <v>28114085.690000001</v>
      </c>
      <c r="M32" s="82">
        <v>5626471.6387</v>
      </c>
      <c r="N32" s="82">
        <v>29741372.609999999</v>
      </c>
      <c r="O32" s="82">
        <v>4575359.4162999997</v>
      </c>
      <c r="P32" s="82">
        <v>0</v>
      </c>
      <c r="Q32" s="82">
        <f t="shared" si="8"/>
        <v>4575359.4162999997</v>
      </c>
      <c r="R32" s="82">
        <v>78345293.410699993</v>
      </c>
      <c r="S32" s="91">
        <f t="shared" si="3"/>
        <v>269411588.75240004</v>
      </c>
      <c r="T32" s="90"/>
      <c r="U32" s="206"/>
      <c r="V32" s="92">
        <v>6</v>
      </c>
      <c r="W32" s="206"/>
      <c r="X32" s="82" t="s">
        <v>189</v>
      </c>
      <c r="Y32" s="82">
        <v>75984287.489600003</v>
      </c>
      <c r="Z32" s="82">
        <v>0</v>
      </c>
      <c r="AA32" s="82">
        <v>5552629.3532999996</v>
      </c>
      <c r="AB32" s="82">
        <v>2313595.56</v>
      </c>
      <c r="AC32" s="82">
        <v>10064140.7029</v>
      </c>
      <c r="AD32" s="82">
        <v>4025656.2812000001</v>
      </c>
      <c r="AE32" s="82">
        <v>3357596.8080000002</v>
      </c>
      <c r="AF32" s="82">
        <v>22893458.27</v>
      </c>
      <c r="AG32" s="82">
        <v>5165230.3289000001</v>
      </c>
      <c r="AH32" s="82">
        <v>26435042.510000002</v>
      </c>
      <c r="AI32" s="82">
        <v>3725740.9339999999</v>
      </c>
      <c r="AJ32" s="82">
        <v>0</v>
      </c>
      <c r="AK32" s="82">
        <f t="shared" si="9"/>
        <v>3725740.9339999999</v>
      </c>
      <c r="AL32" s="82">
        <v>67171539.469600007</v>
      </c>
      <c r="AM32" s="91">
        <f t="shared" si="10"/>
        <v>226688917.70749998</v>
      </c>
    </row>
    <row r="33" spans="1:39" ht="24.9" customHeight="1">
      <c r="A33" s="204"/>
      <c r="B33" s="206"/>
      <c r="C33" s="78">
        <v>9</v>
      </c>
      <c r="D33" s="82" t="s">
        <v>190</v>
      </c>
      <c r="E33" s="82">
        <v>81129928.291700006</v>
      </c>
      <c r="F33" s="82">
        <f t="shared" si="7"/>
        <v>-1388888.89</v>
      </c>
      <c r="G33" s="82">
        <v>5928652.3063000003</v>
      </c>
      <c r="H33" s="82">
        <v>2211803.5299999998</v>
      </c>
      <c r="I33" s="82">
        <v>10745682.3051</v>
      </c>
      <c r="J33" s="82">
        <v>3848538.1395999999</v>
      </c>
      <c r="K33" s="82">
        <v>3584972.5945000001</v>
      </c>
      <c r="L33" s="82">
        <v>24443798.699999999</v>
      </c>
      <c r="M33" s="82">
        <v>5950695.3776000002</v>
      </c>
      <c r="N33" s="82">
        <v>31467280.43</v>
      </c>
      <c r="O33" s="82">
        <v>3978047.3665</v>
      </c>
      <c r="P33" s="82">
        <v>0</v>
      </c>
      <c r="Q33" s="82">
        <f t="shared" si="8"/>
        <v>3978047.3665</v>
      </c>
      <c r="R33" s="82">
        <v>82873931.3565</v>
      </c>
      <c r="S33" s="91">
        <f t="shared" si="3"/>
        <v>254774441.50780001</v>
      </c>
      <c r="T33" s="90"/>
      <c r="U33" s="206"/>
      <c r="V33" s="92">
        <v>7</v>
      </c>
      <c r="W33" s="206"/>
      <c r="X33" s="82" t="s">
        <v>191</v>
      </c>
      <c r="Y33" s="82">
        <v>76232948.533899993</v>
      </c>
      <c r="Z33" s="82">
        <v>0</v>
      </c>
      <c r="AA33" s="82">
        <v>5570800.5129000004</v>
      </c>
      <c r="AB33" s="82">
        <v>2485273.0499999998</v>
      </c>
      <c r="AC33" s="82">
        <v>10097075.9296</v>
      </c>
      <c r="AD33" s="82">
        <v>4324375.1063000001</v>
      </c>
      <c r="AE33" s="82">
        <v>3368584.6523000002</v>
      </c>
      <c r="AF33" s="82">
        <v>22968377.850000001</v>
      </c>
      <c r="AG33" s="82">
        <v>4904731.898</v>
      </c>
      <c r="AH33" s="82">
        <v>25048357.239999998</v>
      </c>
      <c r="AI33" s="82">
        <v>3737933.5421000002</v>
      </c>
      <c r="AJ33" s="82">
        <v>0</v>
      </c>
      <c r="AK33" s="82">
        <f t="shared" si="9"/>
        <v>3737933.5421000002</v>
      </c>
      <c r="AL33" s="82">
        <v>63532993.189599998</v>
      </c>
      <c r="AM33" s="91">
        <f t="shared" si="10"/>
        <v>222271451.50470001</v>
      </c>
    </row>
    <row r="34" spans="1:39" ht="24.9" customHeight="1">
      <c r="A34" s="204"/>
      <c r="B34" s="206"/>
      <c r="C34" s="78">
        <v>10</v>
      </c>
      <c r="D34" s="82" t="s">
        <v>192</v>
      </c>
      <c r="E34" s="82">
        <v>72641181.460500002</v>
      </c>
      <c r="F34" s="82">
        <f t="shared" si="7"/>
        <v>-1388888.89</v>
      </c>
      <c r="G34" s="82">
        <v>5308328.4683999997</v>
      </c>
      <c r="H34" s="82">
        <v>2247686.94</v>
      </c>
      <c r="I34" s="82">
        <v>9621345.3490999993</v>
      </c>
      <c r="J34" s="82">
        <v>3910975.2806000002</v>
      </c>
      <c r="K34" s="82">
        <v>3209871.5016999999</v>
      </c>
      <c r="L34" s="82">
        <v>21886207.149999999</v>
      </c>
      <c r="M34" s="82">
        <v>5020253.6116000004</v>
      </c>
      <c r="N34" s="82">
        <v>26514352.77</v>
      </c>
      <c r="O34" s="82">
        <v>3561818.2636000002</v>
      </c>
      <c r="P34" s="82">
        <v>0</v>
      </c>
      <c r="Q34" s="82">
        <f t="shared" si="8"/>
        <v>3561818.2636000002</v>
      </c>
      <c r="R34" s="82">
        <v>69877862.953199998</v>
      </c>
      <c r="S34" s="91">
        <f t="shared" si="3"/>
        <v>222410994.85869998</v>
      </c>
      <c r="T34" s="90"/>
      <c r="U34" s="206"/>
      <c r="V34" s="92">
        <v>8</v>
      </c>
      <c r="W34" s="206"/>
      <c r="X34" s="82" t="s">
        <v>193</v>
      </c>
      <c r="Y34" s="82">
        <v>81622607.183699995</v>
      </c>
      <c r="Z34" s="82">
        <v>0</v>
      </c>
      <c r="AA34" s="82">
        <v>5964655.3191</v>
      </c>
      <c r="AB34" s="82">
        <v>2331067.96</v>
      </c>
      <c r="AC34" s="82">
        <v>10810937.765799999</v>
      </c>
      <c r="AD34" s="82">
        <v>4056058.2483000001</v>
      </c>
      <c r="AE34" s="82">
        <v>3606743.1094999998</v>
      </c>
      <c r="AF34" s="82">
        <v>24592238.91</v>
      </c>
      <c r="AG34" s="82">
        <v>5253718.3420000002</v>
      </c>
      <c r="AH34" s="82">
        <v>26906081.899999999</v>
      </c>
      <c r="AI34" s="82">
        <v>4002204.9134</v>
      </c>
      <c r="AJ34" s="82">
        <v>0</v>
      </c>
      <c r="AK34" s="82">
        <f t="shared" si="9"/>
        <v>4002204.9134</v>
      </c>
      <c r="AL34" s="82">
        <v>68407507.493599996</v>
      </c>
      <c r="AM34" s="91">
        <f t="shared" si="10"/>
        <v>237553821.14539999</v>
      </c>
    </row>
    <row r="35" spans="1:39" ht="24.9" customHeight="1">
      <c r="A35" s="204"/>
      <c r="B35" s="206"/>
      <c r="C35" s="78">
        <v>11</v>
      </c>
      <c r="D35" s="82" t="s">
        <v>194</v>
      </c>
      <c r="E35" s="82">
        <v>73819682.886899993</v>
      </c>
      <c r="F35" s="82">
        <f t="shared" si="7"/>
        <v>-1388888.89</v>
      </c>
      <c r="G35" s="82">
        <v>5394448.6628999999</v>
      </c>
      <c r="H35" s="82">
        <v>2200630.2200000002</v>
      </c>
      <c r="I35" s="82">
        <v>9777438.2016000003</v>
      </c>
      <c r="J35" s="82">
        <v>3829096.5748000001</v>
      </c>
      <c r="K35" s="82">
        <v>3261947.1710999999</v>
      </c>
      <c r="L35" s="82">
        <v>22241280.210000001</v>
      </c>
      <c r="M35" s="82">
        <v>5260083.7863999996</v>
      </c>
      <c r="N35" s="82">
        <v>27791016.77</v>
      </c>
      <c r="O35" s="82">
        <v>3619603.7842999999</v>
      </c>
      <c r="P35" s="82">
        <v>0</v>
      </c>
      <c r="Q35" s="82">
        <f t="shared" si="8"/>
        <v>3619603.7842999999</v>
      </c>
      <c r="R35" s="82">
        <v>73227722.633399993</v>
      </c>
      <c r="S35" s="91">
        <f t="shared" si="3"/>
        <v>229034062.01139998</v>
      </c>
      <c r="T35" s="90"/>
      <c r="U35" s="206"/>
      <c r="V35" s="92">
        <v>9</v>
      </c>
      <c r="W35" s="206"/>
      <c r="X35" s="82" t="s">
        <v>195</v>
      </c>
      <c r="Y35" s="82">
        <v>76558124.810599998</v>
      </c>
      <c r="Z35" s="82">
        <v>0</v>
      </c>
      <c r="AA35" s="82">
        <v>5594563.1012000004</v>
      </c>
      <c r="AB35" s="82">
        <v>2321166.88</v>
      </c>
      <c r="AC35" s="82">
        <v>10140145.6209</v>
      </c>
      <c r="AD35" s="82">
        <v>4038830.3717999998</v>
      </c>
      <c r="AE35" s="82">
        <v>3382953.5550000002</v>
      </c>
      <c r="AF35" s="82">
        <v>23066350.870000001</v>
      </c>
      <c r="AG35" s="82">
        <v>5035536.4775999999</v>
      </c>
      <c r="AH35" s="82">
        <v>25744656.190000001</v>
      </c>
      <c r="AI35" s="82">
        <v>3753877.9246999999</v>
      </c>
      <c r="AJ35" s="82">
        <v>0</v>
      </c>
      <c r="AK35" s="82">
        <f t="shared" si="9"/>
        <v>3753877.9246999999</v>
      </c>
      <c r="AL35" s="82">
        <v>65360023.451099999</v>
      </c>
      <c r="AM35" s="91">
        <f t="shared" si="10"/>
        <v>224996229.2529</v>
      </c>
    </row>
    <row r="36" spans="1:39" ht="24.9" customHeight="1">
      <c r="A36" s="204"/>
      <c r="B36" s="206"/>
      <c r="C36" s="78">
        <v>12</v>
      </c>
      <c r="D36" s="82" t="s">
        <v>196</v>
      </c>
      <c r="E36" s="82">
        <v>72274221.801300004</v>
      </c>
      <c r="F36" s="82">
        <f t="shared" si="7"/>
        <v>-1388888.89</v>
      </c>
      <c r="G36" s="82">
        <v>5281512.5169000002</v>
      </c>
      <c r="H36" s="82">
        <v>2551678.0499999998</v>
      </c>
      <c r="I36" s="82">
        <v>9572741.4367999993</v>
      </c>
      <c r="J36" s="82">
        <v>4439919.7993000001</v>
      </c>
      <c r="K36" s="82">
        <v>3193656.2733</v>
      </c>
      <c r="L36" s="82">
        <v>21775645.140000001</v>
      </c>
      <c r="M36" s="82">
        <v>5002961.0981000001</v>
      </c>
      <c r="N36" s="82">
        <v>26422301.260000002</v>
      </c>
      <c r="O36" s="82">
        <v>3543825.1145000001</v>
      </c>
      <c r="P36" s="82">
        <v>0</v>
      </c>
      <c r="Q36" s="82">
        <f t="shared" si="8"/>
        <v>3543825.1145000001</v>
      </c>
      <c r="R36" s="82">
        <v>69636327.484099999</v>
      </c>
      <c r="S36" s="91">
        <f t="shared" si="3"/>
        <v>222305901.08429998</v>
      </c>
      <c r="T36" s="90"/>
      <c r="U36" s="206"/>
      <c r="V36" s="92">
        <v>10</v>
      </c>
      <c r="W36" s="206"/>
      <c r="X36" s="82" t="s">
        <v>197</v>
      </c>
      <c r="Y36" s="82">
        <v>92305637.249699995</v>
      </c>
      <c r="Z36" s="82">
        <v>0</v>
      </c>
      <c r="AA36" s="82">
        <v>6745328.6436000001</v>
      </c>
      <c r="AB36" s="82">
        <v>2810553.6</v>
      </c>
      <c r="AC36" s="82">
        <v>12225908.1666</v>
      </c>
      <c r="AD36" s="82">
        <v>4890363.2665999997</v>
      </c>
      <c r="AE36" s="82">
        <v>4078805.2796</v>
      </c>
      <c r="AF36" s="82">
        <v>27810950.449999999</v>
      </c>
      <c r="AG36" s="82">
        <v>6059344.7490999997</v>
      </c>
      <c r="AH36" s="82">
        <v>31194592.440000001</v>
      </c>
      <c r="AI36" s="82">
        <v>4526026.3997</v>
      </c>
      <c r="AJ36" s="82">
        <v>0</v>
      </c>
      <c r="AK36" s="82">
        <f t="shared" si="9"/>
        <v>4526026.3997</v>
      </c>
      <c r="AL36" s="82">
        <v>79660200.867200002</v>
      </c>
      <c r="AM36" s="91">
        <f t="shared" si="10"/>
        <v>272307711.11209995</v>
      </c>
    </row>
    <row r="37" spans="1:39" ht="24.9" customHeight="1">
      <c r="A37" s="204"/>
      <c r="B37" s="206"/>
      <c r="C37" s="78">
        <v>13</v>
      </c>
      <c r="D37" s="82" t="s">
        <v>198</v>
      </c>
      <c r="E37" s="82">
        <v>83803513.986599997</v>
      </c>
      <c r="F37" s="82">
        <f t="shared" si="7"/>
        <v>-1388888.89</v>
      </c>
      <c r="G37" s="82">
        <v>6124027.3093999997</v>
      </c>
      <c r="H37" s="82">
        <v>2473700.75</v>
      </c>
      <c r="I37" s="82">
        <v>11099799.498400001</v>
      </c>
      <c r="J37" s="82">
        <v>4304239.2988999998</v>
      </c>
      <c r="K37" s="82">
        <v>3703113.1085999999</v>
      </c>
      <c r="L37" s="82">
        <v>25249328.690000001</v>
      </c>
      <c r="M37" s="82">
        <v>5459383.2714</v>
      </c>
      <c r="N37" s="82">
        <v>28851927.800000001</v>
      </c>
      <c r="O37" s="82">
        <v>4109141.4125000001</v>
      </c>
      <c r="P37" s="82">
        <v>0</v>
      </c>
      <c r="Q37" s="82">
        <f t="shared" si="8"/>
        <v>4109141.4125000001</v>
      </c>
      <c r="R37" s="82">
        <v>76011464.545300007</v>
      </c>
      <c r="S37" s="91">
        <f t="shared" si="3"/>
        <v>249800750.7811</v>
      </c>
      <c r="T37" s="90"/>
      <c r="U37" s="206"/>
      <c r="V37" s="92">
        <v>11</v>
      </c>
      <c r="W37" s="206"/>
      <c r="X37" s="82" t="s">
        <v>199</v>
      </c>
      <c r="Y37" s="82">
        <v>76181421.466000006</v>
      </c>
      <c r="Z37" s="82">
        <v>0</v>
      </c>
      <c r="AA37" s="82">
        <v>5567035.1198000005</v>
      </c>
      <c r="AB37" s="82">
        <v>2319597.9700000002</v>
      </c>
      <c r="AC37" s="82">
        <v>10090251.1547</v>
      </c>
      <c r="AD37" s="82">
        <v>4036100.4618000002</v>
      </c>
      <c r="AE37" s="82">
        <v>3366307.7721000002</v>
      </c>
      <c r="AF37" s="82">
        <v>22952853.16</v>
      </c>
      <c r="AG37" s="82">
        <v>4973684.1622000001</v>
      </c>
      <c r="AH37" s="82">
        <v>25415403.940000001</v>
      </c>
      <c r="AI37" s="82">
        <v>3735407.0131000001</v>
      </c>
      <c r="AJ37" s="82">
        <v>0</v>
      </c>
      <c r="AK37" s="82">
        <f t="shared" si="9"/>
        <v>3735407.0131000001</v>
      </c>
      <c r="AL37" s="82">
        <v>64496093.057700001</v>
      </c>
      <c r="AM37" s="91">
        <f t="shared" si="10"/>
        <v>223134155.27740002</v>
      </c>
    </row>
    <row r="38" spans="1:39" ht="24.9" customHeight="1">
      <c r="A38" s="204"/>
      <c r="B38" s="206"/>
      <c r="C38" s="78">
        <v>14</v>
      </c>
      <c r="D38" s="82" t="s">
        <v>200</v>
      </c>
      <c r="E38" s="82">
        <v>81242543.692000002</v>
      </c>
      <c r="F38" s="82">
        <f t="shared" si="7"/>
        <v>-1388888.89</v>
      </c>
      <c r="G38" s="82">
        <v>5936881.7916000001</v>
      </c>
      <c r="H38" s="82">
        <v>2360505.71</v>
      </c>
      <c r="I38" s="82">
        <v>10760598.247199999</v>
      </c>
      <c r="J38" s="82">
        <v>4107279.9304</v>
      </c>
      <c r="K38" s="82">
        <v>3589948.8483000002</v>
      </c>
      <c r="L38" s="82">
        <v>24477728.82</v>
      </c>
      <c r="M38" s="82">
        <v>5483046.1377999997</v>
      </c>
      <c r="N38" s="82">
        <v>28977889.969999999</v>
      </c>
      <c r="O38" s="82">
        <v>3983569.2387999999</v>
      </c>
      <c r="P38" s="82">
        <v>0</v>
      </c>
      <c r="Q38" s="82">
        <f t="shared" si="8"/>
        <v>3983569.2387999999</v>
      </c>
      <c r="R38" s="82">
        <v>76341978.760900006</v>
      </c>
      <c r="S38" s="91">
        <f t="shared" si="3"/>
        <v>245873082.25699997</v>
      </c>
      <c r="T38" s="90"/>
      <c r="U38" s="206"/>
      <c r="V38" s="92">
        <v>12</v>
      </c>
      <c r="W38" s="206"/>
      <c r="X38" s="82" t="s">
        <v>201</v>
      </c>
      <c r="Y38" s="82">
        <v>84612566.781499997</v>
      </c>
      <c r="Z38" s="82">
        <v>0</v>
      </c>
      <c r="AA38" s="82">
        <v>6183149.6681000004</v>
      </c>
      <c r="AB38" s="82">
        <v>2576312.36</v>
      </c>
      <c r="AC38" s="82">
        <v>11206958.773399999</v>
      </c>
      <c r="AD38" s="82">
        <v>4482783.5093</v>
      </c>
      <c r="AE38" s="82">
        <v>3738863.5666999999</v>
      </c>
      <c r="AF38" s="82">
        <v>25493089.829999998</v>
      </c>
      <c r="AG38" s="82">
        <v>5514325.6677999999</v>
      </c>
      <c r="AH38" s="82">
        <v>28293346.84</v>
      </c>
      <c r="AI38" s="82">
        <v>4148811.7346999999</v>
      </c>
      <c r="AJ38" s="82">
        <v>0</v>
      </c>
      <c r="AK38" s="82">
        <f t="shared" si="9"/>
        <v>4148811.7346999999</v>
      </c>
      <c r="AL38" s="82">
        <v>72047574.777799994</v>
      </c>
      <c r="AM38" s="91">
        <f t="shared" si="10"/>
        <v>248297783.50929996</v>
      </c>
    </row>
    <row r="39" spans="1:39" ht="24.9" customHeight="1">
      <c r="A39" s="204"/>
      <c r="B39" s="206"/>
      <c r="C39" s="78">
        <v>15</v>
      </c>
      <c r="D39" s="82" t="s">
        <v>202</v>
      </c>
      <c r="E39" s="82">
        <v>77524934.379500002</v>
      </c>
      <c r="F39" s="82">
        <f t="shared" si="7"/>
        <v>-1388888.89</v>
      </c>
      <c r="G39" s="82">
        <v>5665213.6971000005</v>
      </c>
      <c r="H39" s="82">
        <v>2199106.08</v>
      </c>
      <c r="I39" s="82">
        <v>10268199.825999999</v>
      </c>
      <c r="J39" s="82">
        <v>3826444.5709000002</v>
      </c>
      <c r="K39" s="82">
        <v>3425674.9758000001</v>
      </c>
      <c r="L39" s="82">
        <v>23357642.859999999</v>
      </c>
      <c r="M39" s="82">
        <v>5436983.5861</v>
      </c>
      <c r="N39" s="82">
        <v>28732689.789999999</v>
      </c>
      <c r="O39" s="82">
        <v>3801283.5455</v>
      </c>
      <c r="P39" s="82">
        <v>0</v>
      </c>
      <c r="Q39" s="82">
        <f t="shared" si="8"/>
        <v>3801283.5455</v>
      </c>
      <c r="R39" s="82">
        <v>75698593.978499994</v>
      </c>
      <c r="S39" s="91">
        <f t="shared" si="3"/>
        <v>238547878.3994</v>
      </c>
      <c r="T39" s="90"/>
      <c r="U39" s="206"/>
      <c r="V39" s="92">
        <v>13</v>
      </c>
      <c r="W39" s="206"/>
      <c r="X39" s="82" t="s">
        <v>203</v>
      </c>
      <c r="Y39" s="82">
        <v>92208515.846699998</v>
      </c>
      <c r="Z39" s="82">
        <v>0</v>
      </c>
      <c r="AA39" s="82">
        <v>6738231.398</v>
      </c>
      <c r="AB39" s="82">
        <v>2807596.42</v>
      </c>
      <c r="AC39" s="82">
        <v>12213044.4088</v>
      </c>
      <c r="AD39" s="82">
        <v>4885217.7636000002</v>
      </c>
      <c r="AE39" s="82">
        <v>4074513.6751000001</v>
      </c>
      <c r="AF39" s="82">
        <v>27781688.550000001</v>
      </c>
      <c r="AG39" s="82">
        <v>5801416.2384000001</v>
      </c>
      <c r="AH39" s="82">
        <v>29821587.379999999</v>
      </c>
      <c r="AI39" s="82">
        <v>4521264.2417000001</v>
      </c>
      <c r="AJ39" s="82">
        <v>0</v>
      </c>
      <c r="AK39" s="82">
        <f t="shared" si="9"/>
        <v>4521264.2417000001</v>
      </c>
      <c r="AL39" s="82">
        <v>76057550.286699995</v>
      </c>
      <c r="AM39" s="91">
        <f t="shared" si="10"/>
        <v>266910626.20899999</v>
      </c>
    </row>
    <row r="40" spans="1:39" ht="24.9" customHeight="1">
      <c r="A40" s="204"/>
      <c r="B40" s="206"/>
      <c r="C40" s="78">
        <v>16</v>
      </c>
      <c r="D40" s="82" t="s">
        <v>204</v>
      </c>
      <c r="E40" s="82">
        <v>72224165.211999997</v>
      </c>
      <c r="F40" s="82">
        <f t="shared" si="7"/>
        <v>-1388888.89</v>
      </c>
      <c r="G40" s="82">
        <v>5277854.5805000002</v>
      </c>
      <c r="H40" s="82">
        <v>2089935.88</v>
      </c>
      <c r="I40" s="82">
        <v>9566111.4272000007</v>
      </c>
      <c r="J40" s="82">
        <v>3636488.4389</v>
      </c>
      <c r="K40" s="82">
        <v>3191444.3706999999</v>
      </c>
      <c r="L40" s="82">
        <v>21760563.489999998</v>
      </c>
      <c r="M40" s="82">
        <v>5195944.6776999999</v>
      </c>
      <c r="N40" s="82">
        <v>27449591.460000001</v>
      </c>
      <c r="O40" s="82">
        <v>3541370.6871000002</v>
      </c>
      <c r="P40" s="82">
        <v>0</v>
      </c>
      <c r="Q40" s="82">
        <f t="shared" si="8"/>
        <v>3541370.6871000002</v>
      </c>
      <c r="R40" s="82">
        <v>72331851.151600003</v>
      </c>
      <c r="S40" s="91">
        <f t="shared" si="3"/>
        <v>224876432.48569998</v>
      </c>
      <c r="T40" s="90"/>
      <c r="U40" s="206"/>
      <c r="V40" s="92">
        <v>14</v>
      </c>
      <c r="W40" s="206"/>
      <c r="X40" s="82" t="s">
        <v>205</v>
      </c>
      <c r="Y40" s="82">
        <v>91992913.315300003</v>
      </c>
      <c r="Z40" s="82">
        <v>0</v>
      </c>
      <c r="AA40" s="82">
        <v>6722476.023</v>
      </c>
      <c r="AB40" s="82">
        <v>2801031.68</v>
      </c>
      <c r="AC40" s="82">
        <v>12184487.7917</v>
      </c>
      <c r="AD40" s="82">
        <v>4873795.1167000001</v>
      </c>
      <c r="AE40" s="82">
        <v>4064986.6217</v>
      </c>
      <c r="AF40" s="82">
        <v>27716729.23</v>
      </c>
      <c r="AG40" s="82">
        <v>6123048.2780999998</v>
      </c>
      <c r="AH40" s="82">
        <v>31533699.07</v>
      </c>
      <c r="AI40" s="82">
        <v>4510692.5932</v>
      </c>
      <c r="AJ40" s="82">
        <v>0</v>
      </c>
      <c r="AK40" s="82">
        <f t="shared" si="9"/>
        <v>4510692.5932</v>
      </c>
      <c r="AL40" s="82">
        <v>80549988.332200006</v>
      </c>
      <c r="AM40" s="91">
        <f t="shared" si="10"/>
        <v>273073848.05190003</v>
      </c>
    </row>
    <row r="41" spans="1:39" ht="24.9" customHeight="1">
      <c r="A41" s="204"/>
      <c r="B41" s="206"/>
      <c r="C41" s="78">
        <v>17</v>
      </c>
      <c r="D41" s="82" t="s">
        <v>206</v>
      </c>
      <c r="E41" s="82">
        <v>68638742.032700002</v>
      </c>
      <c r="F41" s="82">
        <f t="shared" si="7"/>
        <v>-1388888.89</v>
      </c>
      <c r="G41" s="82">
        <v>5015846.1226000004</v>
      </c>
      <c r="H41" s="82">
        <v>2367553.2999999998</v>
      </c>
      <c r="I41" s="82">
        <v>9091221.0973000005</v>
      </c>
      <c r="J41" s="82">
        <v>4119542.7377999998</v>
      </c>
      <c r="K41" s="82">
        <v>3033011.5444</v>
      </c>
      <c r="L41" s="82">
        <v>20680304.16</v>
      </c>
      <c r="M41" s="82">
        <v>4779813.6251999997</v>
      </c>
      <c r="N41" s="82">
        <v>25234442.620000001</v>
      </c>
      <c r="O41" s="82">
        <v>3365566.4736000001</v>
      </c>
      <c r="P41" s="82">
        <v>0</v>
      </c>
      <c r="Q41" s="82">
        <f t="shared" si="8"/>
        <v>3365566.4736000001</v>
      </c>
      <c r="R41" s="82">
        <v>66519485.649400003</v>
      </c>
      <c r="S41" s="91">
        <f t="shared" si="3"/>
        <v>211456640.47300002</v>
      </c>
      <c r="T41" s="90"/>
      <c r="U41" s="206"/>
      <c r="V41" s="92">
        <v>15</v>
      </c>
      <c r="W41" s="206"/>
      <c r="X41" s="82" t="s">
        <v>207</v>
      </c>
      <c r="Y41" s="82">
        <v>80333307.598399997</v>
      </c>
      <c r="Z41" s="82">
        <v>-1E-4</v>
      </c>
      <c r="AA41" s="82">
        <v>5870438.4360999996</v>
      </c>
      <c r="AB41" s="82">
        <v>2446016.02</v>
      </c>
      <c r="AC41" s="82">
        <v>10640169.6654</v>
      </c>
      <c r="AD41" s="82">
        <v>4256067.8662</v>
      </c>
      <c r="AE41" s="82">
        <v>3549771.4865999999</v>
      </c>
      <c r="AF41" s="82">
        <v>24203783.25</v>
      </c>
      <c r="AG41" s="82">
        <v>5515218.6061000004</v>
      </c>
      <c r="AH41" s="82">
        <v>28298100.129999999</v>
      </c>
      <c r="AI41" s="82">
        <v>3938986.6296999999</v>
      </c>
      <c r="AJ41" s="82">
        <v>0</v>
      </c>
      <c r="AK41" s="82">
        <f t="shared" si="9"/>
        <v>3938986.6296999999</v>
      </c>
      <c r="AL41" s="82">
        <v>72060047.0123</v>
      </c>
      <c r="AM41" s="91">
        <f t="shared" si="10"/>
        <v>241111906.70069999</v>
      </c>
    </row>
    <row r="42" spans="1:39" ht="24.9" customHeight="1">
      <c r="A42" s="204"/>
      <c r="B42" s="206"/>
      <c r="C42" s="78">
        <v>18</v>
      </c>
      <c r="D42" s="82" t="s">
        <v>208</v>
      </c>
      <c r="E42" s="82">
        <v>77756394.945800006</v>
      </c>
      <c r="F42" s="82">
        <f t="shared" si="7"/>
        <v>-1388888.89</v>
      </c>
      <c r="G42" s="82">
        <v>5682127.9142000005</v>
      </c>
      <c r="H42" s="82">
        <v>2980081.73</v>
      </c>
      <c r="I42" s="82">
        <v>10298856.8445</v>
      </c>
      <c r="J42" s="82">
        <v>5185342.2149999999</v>
      </c>
      <c r="K42" s="82">
        <v>3435902.7648</v>
      </c>
      <c r="L42" s="82">
        <v>23427380.079999998</v>
      </c>
      <c r="M42" s="82">
        <v>5415171.9334000004</v>
      </c>
      <c r="N42" s="82">
        <v>28616582</v>
      </c>
      <c r="O42" s="82">
        <v>3812632.7549999999</v>
      </c>
      <c r="P42" s="82">
        <v>0</v>
      </c>
      <c r="Q42" s="82">
        <f t="shared" si="8"/>
        <v>3812632.7549999999</v>
      </c>
      <c r="R42" s="82">
        <v>75393936.8345</v>
      </c>
      <c r="S42" s="91">
        <f t="shared" si="3"/>
        <v>240615521.12720001</v>
      </c>
      <c r="T42" s="90"/>
      <c r="U42" s="206"/>
      <c r="V42" s="92">
        <v>16</v>
      </c>
      <c r="W42" s="206"/>
      <c r="X42" s="82" t="s">
        <v>209</v>
      </c>
      <c r="Y42" s="82">
        <v>90501520.282299995</v>
      </c>
      <c r="Z42" s="82">
        <v>0</v>
      </c>
      <c r="AA42" s="82">
        <v>6613490.9550000001</v>
      </c>
      <c r="AB42" s="82">
        <v>2755621.23</v>
      </c>
      <c r="AC42" s="82">
        <v>11986952.356000001</v>
      </c>
      <c r="AD42" s="82">
        <v>4794780.9424000001</v>
      </c>
      <c r="AE42" s="82">
        <v>3999084.8851999999</v>
      </c>
      <c r="AF42" s="82">
        <v>27267384.43</v>
      </c>
      <c r="AG42" s="82">
        <v>5515164.1586999996</v>
      </c>
      <c r="AH42" s="82">
        <v>28297810.289999999</v>
      </c>
      <c r="AI42" s="82">
        <v>4437565.0526999999</v>
      </c>
      <c r="AJ42" s="82">
        <v>0</v>
      </c>
      <c r="AK42" s="82">
        <f t="shared" si="9"/>
        <v>4437565.0526999999</v>
      </c>
      <c r="AL42" s="82">
        <v>72059286.510199994</v>
      </c>
      <c r="AM42" s="91">
        <f t="shared" si="10"/>
        <v>258228661.09249997</v>
      </c>
    </row>
    <row r="43" spans="1:39" ht="24.9" customHeight="1">
      <c r="A43" s="204"/>
      <c r="B43" s="206"/>
      <c r="C43" s="78">
        <v>19</v>
      </c>
      <c r="D43" s="82" t="s">
        <v>210</v>
      </c>
      <c r="E43" s="82">
        <v>97873366.743900001</v>
      </c>
      <c r="F43" s="82">
        <f t="shared" si="7"/>
        <v>-1388888.89</v>
      </c>
      <c r="G43" s="82">
        <v>7152196.1584999999</v>
      </c>
      <c r="H43" s="82">
        <v>2553277</v>
      </c>
      <c r="I43" s="82">
        <v>12963355.5373</v>
      </c>
      <c r="J43" s="82">
        <v>4442701.9753999999</v>
      </c>
      <c r="K43" s="82">
        <v>4324832.3386000004</v>
      </c>
      <c r="L43" s="82">
        <v>29488462.829999998</v>
      </c>
      <c r="M43" s="82">
        <v>5890258.6962000001</v>
      </c>
      <c r="N43" s="82">
        <v>31145563.890000001</v>
      </c>
      <c r="O43" s="82">
        <v>4799029.1217999998</v>
      </c>
      <c r="P43" s="82">
        <v>0</v>
      </c>
      <c r="Q43" s="82">
        <f t="shared" si="8"/>
        <v>4799029.1217999998</v>
      </c>
      <c r="R43" s="82">
        <v>82029774.017900005</v>
      </c>
      <c r="S43" s="91">
        <f t="shared" si="3"/>
        <v>281273929.41960001</v>
      </c>
      <c r="T43" s="90"/>
      <c r="U43" s="206"/>
      <c r="V43" s="92">
        <v>17</v>
      </c>
      <c r="W43" s="206"/>
      <c r="X43" s="82" t="s">
        <v>211</v>
      </c>
      <c r="Y43" s="82">
        <v>93423468.353200004</v>
      </c>
      <c r="Z43" s="82">
        <v>0</v>
      </c>
      <c r="AA43" s="82">
        <v>6827015.2922999999</v>
      </c>
      <c r="AB43" s="82">
        <v>2844589.71</v>
      </c>
      <c r="AC43" s="82">
        <v>12373965.2173</v>
      </c>
      <c r="AD43" s="82">
        <v>4949586.0869000005</v>
      </c>
      <c r="AE43" s="82">
        <v>4128200.0462000002</v>
      </c>
      <c r="AF43" s="82">
        <v>28147744.02</v>
      </c>
      <c r="AG43" s="82">
        <v>5875998.3700000001</v>
      </c>
      <c r="AH43" s="82">
        <v>30218602.989999998</v>
      </c>
      <c r="AI43" s="82">
        <v>4580837.0618000003</v>
      </c>
      <c r="AJ43" s="82">
        <v>0</v>
      </c>
      <c r="AK43" s="82">
        <f t="shared" si="9"/>
        <v>4580837.0618000003</v>
      </c>
      <c r="AL43" s="82">
        <v>77099286.072600007</v>
      </c>
      <c r="AM43" s="91">
        <f t="shared" si="10"/>
        <v>270469293.22030002</v>
      </c>
    </row>
    <row r="44" spans="1:39" ht="24.9" customHeight="1">
      <c r="A44" s="204"/>
      <c r="B44" s="206"/>
      <c r="C44" s="78">
        <v>20</v>
      </c>
      <c r="D44" s="82" t="s">
        <v>212</v>
      </c>
      <c r="E44" s="82">
        <v>83856027.577600002</v>
      </c>
      <c r="F44" s="82">
        <f t="shared" si="7"/>
        <v>-1388888.89</v>
      </c>
      <c r="G44" s="82">
        <v>6127864.7937000003</v>
      </c>
      <c r="H44" s="82">
        <v>2470271.79</v>
      </c>
      <c r="I44" s="82">
        <v>11106754.9385</v>
      </c>
      <c r="J44" s="82">
        <v>4298272.9220000003</v>
      </c>
      <c r="K44" s="82">
        <v>3705433.5814</v>
      </c>
      <c r="L44" s="82">
        <v>25265150.620000001</v>
      </c>
      <c r="M44" s="82">
        <v>4358575.4009999996</v>
      </c>
      <c r="N44" s="82">
        <v>22992107.280000001</v>
      </c>
      <c r="O44" s="82">
        <v>4111716.3158999998</v>
      </c>
      <c r="P44" s="82">
        <v>0</v>
      </c>
      <c r="Q44" s="82">
        <f t="shared" si="8"/>
        <v>4111716.3158999998</v>
      </c>
      <c r="R44" s="82">
        <v>60635785.049699999</v>
      </c>
      <c r="S44" s="91">
        <f t="shared" si="3"/>
        <v>227539071.37979999</v>
      </c>
      <c r="T44" s="90"/>
      <c r="U44" s="206"/>
      <c r="V44" s="92">
        <v>18</v>
      </c>
      <c r="W44" s="206"/>
      <c r="X44" s="82" t="s">
        <v>213</v>
      </c>
      <c r="Y44" s="82">
        <v>89431944.5185</v>
      </c>
      <c r="Z44" s="82">
        <v>0</v>
      </c>
      <c r="AA44" s="82">
        <v>6535330.6146</v>
      </c>
      <c r="AB44" s="82">
        <v>2723054.42</v>
      </c>
      <c r="AC44" s="82">
        <v>11845286.7389</v>
      </c>
      <c r="AD44" s="82">
        <v>4738114.6955000004</v>
      </c>
      <c r="AE44" s="82">
        <v>3951822.4276000001</v>
      </c>
      <c r="AF44" s="82">
        <v>26945129.809999999</v>
      </c>
      <c r="AG44" s="82">
        <v>5674727.8869000003</v>
      </c>
      <c r="AH44" s="82">
        <v>29147199.940000001</v>
      </c>
      <c r="AI44" s="82">
        <v>4385120.4967999998</v>
      </c>
      <c r="AJ44" s="82">
        <v>0</v>
      </c>
      <c r="AK44" s="82">
        <f t="shared" si="9"/>
        <v>4385120.4967999998</v>
      </c>
      <c r="AL44" s="82">
        <v>74288013.984500006</v>
      </c>
      <c r="AM44" s="91">
        <f t="shared" si="10"/>
        <v>259665745.53330004</v>
      </c>
    </row>
    <row r="45" spans="1:39" ht="24.9" customHeight="1">
      <c r="A45" s="204"/>
      <c r="B45" s="206"/>
      <c r="C45" s="84">
        <v>21</v>
      </c>
      <c r="D45" s="82" t="s">
        <v>214</v>
      </c>
      <c r="E45" s="82">
        <v>81262817.312700003</v>
      </c>
      <c r="F45" s="82">
        <f t="shared" si="7"/>
        <v>-1388888.89</v>
      </c>
      <c r="G45" s="82">
        <v>5938363.3070999999</v>
      </c>
      <c r="H45" s="82">
        <v>2474318.04</v>
      </c>
      <c r="I45" s="82">
        <v>10763283.494100001</v>
      </c>
      <c r="J45" s="82">
        <v>4305313.3976999996</v>
      </c>
      <c r="K45" s="82">
        <v>3590844.7</v>
      </c>
      <c r="L45" s="82">
        <v>24483837.100000001</v>
      </c>
      <c r="M45" s="82">
        <v>5911057.6261999998</v>
      </c>
      <c r="N45" s="82">
        <v>31256280.75</v>
      </c>
      <c r="O45" s="82">
        <v>3984563.3176000002</v>
      </c>
      <c r="P45" s="82">
        <v>0</v>
      </c>
      <c r="Q45" s="82">
        <f t="shared" si="8"/>
        <v>3984563.3176000002</v>
      </c>
      <c r="R45" s="82">
        <v>82320285.822699994</v>
      </c>
      <c r="S45" s="91">
        <f t="shared" si="3"/>
        <v>254902075.9781</v>
      </c>
      <c r="T45" s="90"/>
      <c r="U45" s="206"/>
      <c r="V45" s="92">
        <v>19</v>
      </c>
      <c r="W45" s="206"/>
      <c r="X45" s="82" t="s">
        <v>215</v>
      </c>
      <c r="Y45" s="82">
        <v>98072327.767399997</v>
      </c>
      <c r="Z45" s="82">
        <v>0</v>
      </c>
      <c r="AA45" s="82">
        <v>7166735.4382999996</v>
      </c>
      <c r="AB45" s="82">
        <v>2986139.77</v>
      </c>
      <c r="AC45" s="82">
        <v>12989707.982000001</v>
      </c>
      <c r="AD45" s="82">
        <v>5195883.1928000003</v>
      </c>
      <c r="AE45" s="82">
        <v>4333624.0363999996</v>
      </c>
      <c r="AF45" s="82">
        <v>29548408.190000001</v>
      </c>
      <c r="AG45" s="82">
        <v>6342667.5554999998</v>
      </c>
      <c r="AH45" s="82">
        <v>32702776.420000002</v>
      </c>
      <c r="AI45" s="82">
        <v>4808784.7914000005</v>
      </c>
      <c r="AJ45" s="82">
        <v>0</v>
      </c>
      <c r="AK45" s="82">
        <f t="shared" si="9"/>
        <v>4808784.7914000005</v>
      </c>
      <c r="AL45" s="82">
        <v>83617549.6303</v>
      </c>
      <c r="AM45" s="91">
        <f t="shared" si="10"/>
        <v>287764604.77410001</v>
      </c>
    </row>
    <row r="46" spans="1:39" ht="24.9" customHeight="1">
      <c r="A46" s="78"/>
      <c r="B46" s="196" t="s">
        <v>216</v>
      </c>
      <c r="C46" s="196"/>
      <c r="D46" s="83"/>
      <c r="E46" s="83">
        <f>SUM(E25:E45)</f>
        <v>1719694848.6761</v>
      </c>
      <c r="F46" s="83">
        <f t="shared" ref="F46:S46" si="11">SUM(F25:F45)</f>
        <v>-29166666.690000005</v>
      </c>
      <c r="G46" s="83">
        <f t="shared" si="11"/>
        <v>125668456.0848</v>
      </c>
      <c r="H46" s="83">
        <f t="shared" si="11"/>
        <v>52361856.709999993</v>
      </c>
      <c r="I46" s="83">
        <f t="shared" si="11"/>
        <v>227774076.65329999</v>
      </c>
      <c r="J46" s="83">
        <f t="shared" si="11"/>
        <v>91109630.661500007</v>
      </c>
      <c r="K46" s="83">
        <f t="shared" si="11"/>
        <v>75989946.412400007</v>
      </c>
      <c r="L46" s="83">
        <f t="shared" si="11"/>
        <v>518130307.67000002</v>
      </c>
      <c r="M46" s="83">
        <f t="shared" si="11"/>
        <v>114128621.75829999</v>
      </c>
      <c r="N46" s="83">
        <f t="shared" si="11"/>
        <v>603130793.46999991</v>
      </c>
      <c r="O46" s="83">
        <f t="shared" si="11"/>
        <v>84321873.66579999</v>
      </c>
      <c r="P46" s="83">
        <f t="shared" si="11"/>
        <v>0</v>
      </c>
      <c r="Q46" s="83">
        <f t="shared" si="11"/>
        <v>84321873.66579999</v>
      </c>
      <c r="R46" s="83">
        <f t="shared" si="11"/>
        <v>1588999558.5901997</v>
      </c>
      <c r="S46" s="91">
        <f t="shared" si="11"/>
        <v>5172143303.6624002</v>
      </c>
      <c r="T46" s="90"/>
      <c r="U46" s="206"/>
      <c r="V46" s="92">
        <v>20</v>
      </c>
      <c r="W46" s="206"/>
      <c r="X46" s="82" t="s">
        <v>217</v>
      </c>
      <c r="Y46" s="82">
        <v>78097200.447899997</v>
      </c>
      <c r="Z46" s="82">
        <v>0</v>
      </c>
      <c r="AA46" s="82">
        <v>5707032.6240999997</v>
      </c>
      <c r="AB46" s="82">
        <v>2377930.2599999998</v>
      </c>
      <c r="AC46" s="82">
        <v>10343996.631100001</v>
      </c>
      <c r="AD46" s="82">
        <v>4137598.6524</v>
      </c>
      <c r="AE46" s="82">
        <v>3450962.2922</v>
      </c>
      <c r="AF46" s="82">
        <v>23530062.050000001</v>
      </c>
      <c r="AG46" s="82">
        <v>5315733.9996999996</v>
      </c>
      <c r="AH46" s="82">
        <v>27236203.66</v>
      </c>
      <c r="AI46" s="82">
        <v>3829343.4887000001</v>
      </c>
      <c r="AJ46" s="82">
        <v>0</v>
      </c>
      <c r="AK46" s="82">
        <f t="shared" si="9"/>
        <v>3829343.4887000001</v>
      </c>
      <c r="AL46" s="82">
        <v>69273719.393299997</v>
      </c>
      <c r="AM46" s="91">
        <f t="shared" si="10"/>
        <v>233299783.49939999</v>
      </c>
    </row>
    <row r="47" spans="1:39" ht="24.9" customHeight="1">
      <c r="A47" s="204">
        <v>3</v>
      </c>
      <c r="B47" s="205" t="s">
        <v>218</v>
      </c>
      <c r="C47" s="85">
        <v>1</v>
      </c>
      <c r="D47" s="82" t="s">
        <v>219</v>
      </c>
      <c r="E47" s="82">
        <v>78031515.350500003</v>
      </c>
      <c r="F47" s="82">
        <v>0</v>
      </c>
      <c r="G47" s="82">
        <v>5702232.6184999999</v>
      </c>
      <c r="H47" s="82">
        <v>2375930.2599999998</v>
      </c>
      <c r="I47" s="82">
        <v>10335296.621099999</v>
      </c>
      <c r="J47" s="82">
        <v>4134118.6483999998</v>
      </c>
      <c r="K47" s="82">
        <v>3448059.7965000002</v>
      </c>
      <c r="L47" s="82">
        <v>23510271.649999999</v>
      </c>
      <c r="M47" s="82">
        <v>5198361.5248999996</v>
      </c>
      <c r="N47" s="82">
        <v>27627618</v>
      </c>
      <c r="O47" s="82">
        <v>3826122.7483999999</v>
      </c>
      <c r="P47" s="82">
        <f t="shared" ref="P47:P77" si="12">O47/2</f>
        <v>1913061.3742</v>
      </c>
      <c r="Q47" s="82">
        <f t="shared" ref="Q47:Q77" si="13">O47-P47</f>
        <v>1913061.3742</v>
      </c>
      <c r="R47" s="94">
        <v>71227104.269899994</v>
      </c>
      <c r="S47" s="91">
        <f t="shared" si="3"/>
        <v>233503570.11399999</v>
      </c>
      <c r="T47" s="90"/>
      <c r="U47" s="206"/>
      <c r="V47" s="92">
        <v>21</v>
      </c>
      <c r="W47" s="206"/>
      <c r="X47" s="82" t="s">
        <v>111</v>
      </c>
      <c r="Y47" s="82">
        <v>107560485.1626</v>
      </c>
      <c r="Z47" s="82">
        <v>0</v>
      </c>
      <c r="AA47" s="82">
        <v>7860092.2230000002</v>
      </c>
      <c r="AB47" s="82">
        <v>3275038.43</v>
      </c>
      <c r="AC47" s="82">
        <v>14246417.154300001</v>
      </c>
      <c r="AD47" s="82">
        <v>5698566.8617000002</v>
      </c>
      <c r="AE47" s="82">
        <v>4752887.1240999997</v>
      </c>
      <c r="AF47" s="82">
        <v>32407114.149999999</v>
      </c>
      <c r="AG47" s="82">
        <v>7134551.4234999996</v>
      </c>
      <c r="AH47" s="82">
        <v>36918132.68</v>
      </c>
      <c r="AI47" s="82">
        <v>5274018.0330999997</v>
      </c>
      <c r="AJ47" s="82">
        <v>0</v>
      </c>
      <c r="AK47" s="82">
        <f t="shared" si="9"/>
        <v>5274018.0330999997</v>
      </c>
      <c r="AL47" s="82">
        <v>94678292.272100002</v>
      </c>
      <c r="AM47" s="91">
        <f t="shared" si="10"/>
        <v>319805595.51440001</v>
      </c>
    </row>
    <row r="48" spans="1:39" ht="24.9" customHeight="1">
      <c r="A48" s="204"/>
      <c r="B48" s="206"/>
      <c r="C48" s="78">
        <v>2</v>
      </c>
      <c r="D48" s="82" t="s">
        <v>220</v>
      </c>
      <c r="E48" s="82">
        <v>60926888.542300001</v>
      </c>
      <c r="F48" s="82">
        <v>0</v>
      </c>
      <c r="G48" s="82">
        <v>4452294.5585000003</v>
      </c>
      <c r="H48" s="82">
        <v>1855122.73</v>
      </c>
      <c r="I48" s="82">
        <v>8069783.8874000004</v>
      </c>
      <c r="J48" s="82">
        <v>3227913.5550000002</v>
      </c>
      <c r="K48" s="82">
        <v>2692239.8465</v>
      </c>
      <c r="L48" s="82">
        <v>18356784.359999999</v>
      </c>
      <c r="M48" s="82">
        <v>4343024.5861</v>
      </c>
      <c r="N48" s="82">
        <v>23074488.350000001</v>
      </c>
      <c r="O48" s="82">
        <v>2987430.8245000001</v>
      </c>
      <c r="P48" s="82">
        <f t="shared" si="12"/>
        <v>1493715.4122500001</v>
      </c>
      <c r="Q48" s="82">
        <f t="shared" si="13"/>
        <v>1493715.4122500001</v>
      </c>
      <c r="R48" s="94">
        <v>59280072.472800002</v>
      </c>
      <c r="S48" s="91">
        <f t="shared" si="3"/>
        <v>187772328.30085</v>
      </c>
      <c r="T48" s="90"/>
      <c r="U48" s="206"/>
      <c r="V48" s="92">
        <v>22</v>
      </c>
      <c r="W48" s="206"/>
      <c r="X48" s="82" t="s">
        <v>221</v>
      </c>
      <c r="Y48" s="82">
        <v>75684180.528799996</v>
      </c>
      <c r="Z48" s="82">
        <v>0</v>
      </c>
      <c r="AA48" s="82">
        <v>5530698.7308999998</v>
      </c>
      <c r="AB48" s="82">
        <v>2304457.7999999998</v>
      </c>
      <c r="AC48" s="82">
        <v>10024391.4497</v>
      </c>
      <c r="AD48" s="82">
        <v>4009756.5798999998</v>
      </c>
      <c r="AE48" s="82">
        <v>3344335.6691999999</v>
      </c>
      <c r="AF48" s="82">
        <v>22803038.440000001</v>
      </c>
      <c r="AG48" s="82">
        <v>4947092.0224000001</v>
      </c>
      <c r="AH48" s="82">
        <v>25273848.66</v>
      </c>
      <c r="AI48" s="82">
        <v>3711025.7760999999</v>
      </c>
      <c r="AJ48" s="82">
        <v>0</v>
      </c>
      <c r="AK48" s="82">
        <f t="shared" si="9"/>
        <v>3711025.7760999999</v>
      </c>
      <c r="AL48" s="82">
        <v>64124663.8288</v>
      </c>
      <c r="AM48" s="91">
        <f t="shared" si="10"/>
        <v>221757489.4858</v>
      </c>
    </row>
    <row r="49" spans="1:39" ht="24.9" customHeight="1">
      <c r="A49" s="204"/>
      <c r="B49" s="206"/>
      <c r="C49" s="78">
        <v>3</v>
      </c>
      <c r="D49" s="82" t="s">
        <v>222</v>
      </c>
      <c r="E49" s="82">
        <v>80440753.244299993</v>
      </c>
      <c r="F49" s="82">
        <v>0</v>
      </c>
      <c r="G49" s="82">
        <v>5878290.1363000004</v>
      </c>
      <c r="H49" s="82">
        <v>2449287.56</v>
      </c>
      <c r="I49" s="82">
        <v>10654400.872099999</v>
      </c>
      <c r="J49" s="82">
        <v>4261760.3487999998</v>
      </c>
      <c r="K49" s="82">
        <v>3554519.2991999998</v>
      </c>
      <c r="L49" s="82">
        <v>24236155.77</v>
      </c>
      <c r="M49" s="82">
        <v>5562800.1580999997</v>
      </c>
      <c r="N49" s="82">
        <v>29567597.75</v>
      </c>
      <c r="O49" s="82">
        <v>3944255.0167999999</v>
      </c>
      <c r="P49" s="82">
        <f t="shared" si="12"/>
        <v>1972127.5083999999</v>
      </c>
      <c r="Q49" s="82">
        <f t="shared" si="13"/>
        <v>1972127.5083999999</v>
      </c>
      <c r="R49" s="94">
        <v>76317449.071799994</v>
      </c>
      <c r="S49" s="91">
        <f t="shared" si="3"/>
        <v>244895141.71899998</v>
      </c>
      <c r="T49" s="90"/>
      <c r="U49" s="206"/>
      <c r="V49" s="92">
        <v>23</v>
      </c>
      <c r="W49" s="206"/>
      <c r="X49" s="82" t="s">
        <v>223</v>
      </c>
      <c r="Y49" s="82">
        <v>71501487.637899995</v>
      </c>
      <c r="Z49" s="82">
        <v>0</v>
      </c>
      <c r="AA49" s="82">
        <v>5225044.1793</v>
      </c>
      <c r="AB49" s="82">
        <v>2177101.7400000002</v>
      </c>
      <c r="AC49" s="82">
        <v>9470392.5749999993</v>
      </c>
      <c r="AD49" s="82">
        <v>3788157.03</v>
      </c>
      <c r="AE49" s="82">
        <v>3159510.6645</v>
      </c>
      <c r="AF49" s="82">
        <v>21542826.52</v>
      </c>
      <c r="AG49" s="82">
        <v>4747661.8635</v>
      </c>
      <c r="AH49" s="82">
        <v>24212242.030000001</v>
      </c>
      <c r="AI49" s="82">
        <v>3505935.6102</v>
      </c>
      <c r="AJ49" s="82">
        <v>0</v>
      </c>
      <c r="AK49" s="82">
        <f t="shared" si="9"/>
        <v>3505935.6102</v>
      </c>
      <c r="AL49" s="82">
        <v>61339096.711800002</v>
      </c>
      <c r="AM49" s="91">
        <f t="shared" si="10"/>
        <v>210669456.56219998</v>
      </c>
    </row>
    <row r="50" spans="1:39" ht="24.9" customHeight="1">
      <c r="A50" s="204"/>
      <c r="B50" s="206"/>
      <c r="C50" s="78">
        <v>4</v>
      </c>
      <c r="D50" s="82" t="s">
        <v>224</v>
      </c>
      <c r="E50" s="82">
        <v>61666974.0788</v>
      </c>
      <c r="F50" s="82">
        <v>0</v>
      </c>
      <c r="G50" s="82">
        <v>4506377.0645000003</v>
      </c>
      <c r="H50" s="82">
        <v>1877657.11</v>
      </c>
      <c r="I50" s="82">
        <v>8167808.4293</v>
      </c>
      <c r="J50" s="82">
        <v>3267123.3717</v>
      </c>
      <c r="K50" s="82">
        <v>2724942.7765000002</v>
      </c>
      <c r="L50" s="82">
        <v>18579766.219999999</v>
      </c>
      <c r="M50" s="82">
        <v>4496043.7296000002</v>
      </c>
      <c r="N50" s="82">
        <v>23889039.859999999</v>
      </c>
      <c r="O50" s="82">
        <v>3023719.4715</v>
      </c>
      <c r="P50" s="82">
        <f t="shared" si="12"/>
        <v>1511859.73575</v>
      </c>
      <c r="Q50" s="82">
        <f t="shared" si="13"/>
        <v>1511859.73575</v>
      </c>
      <c r="R50" s="94">
        <v>61417387.593800001</v>
      </c>
      <c r="S50" s="91">
        <f t="shared" si="3"/>
        <v>192104979.96994999</v>
      </c>
      <c r="T50" s="90"/>
      <c r="U50" s="206"/>
      <c r="V50" s="92">
        <v>24</v>
      </c>
      <c r="W50" s="206"/>
      <c r="X50" s="82" t="s">
        <v>225</v>
      </c>
      <c r="Y50" s="82">
        <v>86980487.983799994</v>
      </c>
      <c r="Z50" s="82">
        <v>0</v>
      </c>
      <c r="AA50" s="82">
        <v>6356187.9265000001</v>
      </c>
      <c r="AB50" s="82">
        <v>2648411.64</v>
      </c>
      <c r="AC50" s="82">
        <v>11520590.616800001</v>
      </c>
      <c r="AD50" s="82">
        <v>4608236.2467</v>
      </c>
      <c r="AE50" s="82">
        <v>3843497.3657</v>
      </c>
      <c r="AF50" s="82">
        <v>26206525.550000001</v>
      </c>
      <c r="AG50" s="82">
        <v>5857420.8964999998</v>
      </c>
      <c r="AH50" s="82">
        <v>30119711.379999999</v>
      </c>
      <c r="AI50" s="82">
        <v>4264918.1199000003</v>
      </c>
      <c r="AJ50" s="82">
        <v>0</v>
      </c>
      <c r="AK50" s="82">
        <f t="shared" si="9"/>
        <v>4264918.1199000003</v>
      </c>
      <c r="AL50" s="82">
        <v>76839802.753800005</v>
      </c>
      <c r="AM50" s="91">
        <f t="shared" si="10"/>
        <v>259245790.47969997</v>
      </c>
    </row>
    <row r="51" spans="1:39" ht="24.9" customHeight="1">
      <c r="A51" s="204"/>
      <c r="B51" s="206"/>
      <c r="C51" s="78">
        <v>5</v>
      </c>
      <c r="D51" s="82" t="s">
        <v>226</v>
      </c>
      <c r="E51" s="82">
        <v>82870287.120199993</v>
      </c>
      <c r="F51" s="82">
        <v>0</v>
      </c>
      <c r="G51" s="82">
        <v>6055830.8037999999</v>
      </c>
      <c r="H51" s="82">
        <v>2523262.83</v>
      </c>
      <c r="I51" s="82">
        <v>10976193.331800001</v>
      </c>
      <c r="J51" s="82">
        <v>4390477.3327000001</v>
      </c>
      <c r="K51" s="82">
        <v>3661875.6417</v>
      </c>
      <c r="L51" s="82">
        <v>24968154.899999999</v>
      </c>
      <c r="M51" s="82">
        <v>5781798.7345000003</v>
      </c>
      <c r="N51" s="82">
        <v>30733370.989999998</v>
      </c>
      <c r="O51" s="82">
        <v>4063382.4589</v>
      </c>
      <c r="P51" s="82">
        <f t="shared" si="12"/>
        <v>2031691.22945</v>
      </c>
      <c r="Q51" s="82">
        <f t="shared" si="13"/>
        <v>2031691.22945</v>
      </c>
      <c r="R51" s="94">
        <v>79376340.645899996</v>
      </c>
      <c r="S51" s="91">
        <f t="shared" si="3"/>
        <v>253369283.56004995</v>
      </c>
      <c r="T51" s="90"/>
      <c r="U51" s="206"/>
      <c r="V51" s="92">
        <v>25</v>
      </c>
      <c r="W51" s="206"/>
      <c r="X51" s="82" t="s">
        <v>227</v>
      </c>
      <c r="Y51" s="82">
        <v>86556030.4164</v>
      </c>
      <c r="Z51" s="82">
        <v>0</v>
      </c>
      <c r="AA51" s="82">
        <v>6325170.2566</v>
      </c>
      <c r="AB51" s="82">
        <v>2635487.61</v>
      </c>
      <c r="AC51" s="82">
        <v>11464371.0901</v>
      </c>
      <c r="AD51" s="82">
        <v>4585748.4359999998</v>
      </c>
      <c r="AE51" s="82">
        <v>3824741.4174000002</v>
      </c>
      <c r="AF51" s="82">
        <v>26078639.879999999</v>
      </c>
      <c r="AG51" s="82">
        <v>5658600.5491000004</v>
      </c>
      <c r="AH51" s="82">
        <v>29061350.890000001</v>
      </c>
      <c r="AI51" s="82">
        <v>4244105.6732000001</v>
      </c>
      <c r="AJ51" s="82">
        <v>0</v>
      </c>
      <c r="AK51" s="82">
        <f t="shared" si="9"/>
        <v>4244105.6732000001</v>
      </c>
      <c r="AL51" s="82">
        <v>74062753.260399997</v>
      </c>
      <c r="AM51" s="91">
        <f t="shared" si="10"/>
        <v>254496999.47920007</v>
      </c>
    </row>
    <row r="52" spans="1:39" ht="24.9" customHeight="1">
      <c r="A52" s="204"/>
      <c r="B52" s="206"/>
      <c r="C52" s="78">
        <v>6</v>
      </c>
      <c r="D52" s="82" t="s">
        <v>228</v>
      </c>
      <c r="E52" s="82">
        <v>72230790.311900005</v>
      </c>
      <c r="F52" s="82">
        <v>0</v>
      </c>
      <c r="G52" s="82">
        <v>5278338.7165000001</v>
      </c>
      <c r="H52" s="82">
        <v>2199307.7999999998</v>
      </c>
      <c r="I52" s="82">
        <v>9566988.9235999994</v>
      </c>
      <c r="J52" s="82">
        <v>3826795.5693999999</v>
      </c>
      <c r="K52" s="82">
        <v>3191737.1209</v>
      </c>
      <c r="L52" s="82">
        <v>21762559.579999998</v>
      </c>
      <c r="M52" s="82">
        <v>4831690.5456999997</v>
      </c>
      <c r="N52" s="82">
        <v>25675755.02</v>
      </c>
      <c r="O52" s="82">
        <v>3541695.5406999998</v>
      </c>
      <c r="P52" s="82">
        <f t="shared" si="12"/>
        <v>1770847.7703499999</v>
      </c>
      <c r="Q52" s="82">
        <f t="shared" si="13"/>
        <v>1770847.7703499999</v>
      </c>
      <c r="R52" s="94">
        <v>66105578.8816</v>
      </c>
      <c r="S52" s="91">
        <f t="shared" si="3"/>
        <v>216440390.23995</v>
      </c>
      <c r="T52" s="90"/>
      <c r="U52" s="206"/>
      <c r="V52" s="92">
        <v>26</v>
      </c>
      <c r="W52" s="206"/>
      <c r="X52" s="82" t="s">
        <v>229</v>
      </c>
      <c r="Y52" s="82">
        <v>82104615.121800005</v>
      </c>
      <c r="Z52" s="82">
        <v>0</v>
      </c>
      <c r="AA52" s="82">
        <v>5999878.5411</v>
      </c>
      <c r="AB52" s="82">
        <v>2499949.39</v>
      </c>
      <c r="AC52" s="82">
        <v>10874779.855699999</v>
      </c>
      <c r="AD52" s="82">
        <v>4349911.9423000002</v>
      </c>
      <c r="AE52" s="82">
        <v>3628042.0959999999</v>
      </c>
      <c r="AF52" s="82">
        <v>24737464.050000001</v>
      </c>
      <c r="AG52" s="82">
        <v>5593764.5129000004</v>
      </c>
      <c r="AH52" s="82">
        <v>28716215.699999999</v>
      </c>
      <c r="AI52" s="82">
        <v>4025839.23</v>
      </c>
      <c r="AJ52" s="82">
        <v>0</v>
      </c>
      <c r="AK52" s="82">
        <f t="shared" si="9"/>
        <v>4025839.23</v>
      </c>
      <c r="AL52" s="82">
        <v>73157147.351600006</v>
      </c>
      <c r="AM52" s="91">
        <f t="shared" si="10"/>
        <v>245687607.79140002</v>
      </c>
    </row>
    <row r="53" spans="1:39" ht="24.9" customHeight="1">
      <c r="A53" s="204"/>
      <c r="B53" s="206"/>
      <c r="C53" s="78">
        <v>7</v>
      </c>
      <c r="D53" s="82" t="s">
        <v>230</v>
      </c>
      <c r="E53" s="82">
        <v>81922296.286500007</v>
      </c>
      <c r="F53" s="82">
        <v>0</v>
      </c>
      <c r="G53" s="82">
        <v>5986555.4061000003</v>
      </c>
      <c r="H53" s="82">
        <v>2494398.09</v>
      </c>
      <c r="I53" s="82">
        <v>10850631.673599999</v>
      </c>
      <c r="J53" s="82">
        <v>4340252.6694</v>
      </c>
      <c r="K53" s="82">
        <v>3619985.7839000002</v>
      </c>
      <c r="L53" s="82">
        <v>24682532.84</v>
      </c>
      <c r="M53" s="82">
        <v>5527158.8503999999</v>
      </c>
      <c r="N53" s="82">
        <v>29377871.940000001</v>
      </c>
      <c r="O53" s="82">
        <v>4016899.5824000002</v>
      </c>
      <c r="P53" s="82">
        <f t="shared" si="12"/>
        <v>2008449.7912000001</v>
      </c>
      <c r="Q53" s="82">
        <f t="shared" si="13"/>
        <v>2008449.7912000001</v>
      </c>
      <c r="R53" s="94">
        <v>75819624.3926</v>
      </c>
      <c r="S53" s="91">
        <f t="shared" si="3"/>
        <v>246629757.72370005</v>
      </c>
      <c r="T53" s="90"/>
      <c r="U53" s="206"/>
      <c r="V53" s="92">
        <v>27</v>
      </c>
      <c r="W53" s="206"/>
      <c r="X53" s="82" t="s">
        <v>231</v>
      </c>
      <c r="Y53" s="82">
        <v>83828998.675999999</v>
      </c>
      <c r="Z53" s="82">
        <v>0</v>
      </c>
      <c r="AA53" s="82">
        <v>6125889.6290999996</v>
      </c>
      <c r="AB53" s="82">
        <v>2552454.0099999998</v>
      </c>
      <c r="AC53" s="82">
        <v>11103174.9527</v>
      </c>
      <c r="AD53" s="82">
        <v>4441269.9811000004</v>
      </c>
      <c r="AE53" s="82">
        <v>3704239.2272000001</v>
      </c>
      <c r="AF53" s="82">
        <v>25257007.02</v>
      </c>
      <c r="AG53" s="82">
        <v>5552035.9790000003</v>
      </c>
      <c r="AH53" s="82">
        <v>28494086.370000001</v>
      </c>
      <c r="AI53" s="82">
        <v>4110391.0051000002</v>
      </c>
      <c r="AJ53" s="82">
        <v>0</v>
      </c>
      <c r="AK53" s="82">
        <f t="shared" si="9"/>
        <v>4110391.0051000002</v>
      </c>
      <c r="AL53" s="82">
        <v>72574298.536899999</v>
      </c>
      <c r="AM53" s="91">
        <f t="shared" si="10"/>
        <v>247743845.38710004</v>
      </c>
    </row>
    <row r="54" spans="1:39" ht="24.9" customHeight="1">
      <c r="A54" s="204"/>
      <c r="B54" s="206"/>
      <c r="C54" s="78">
        <v>8</v>
      </c>
      <c r="D54" s="82" t="s">
        <v>232</v>
      </c>
      <c r="E54" s="82">
        <v>65640162.753300004</v>
      </c>
      <c r="F54" s="82">
        <v>0</v>
      </c>
      <c r="G54" s="82">
        <v>4796721.8816999998</v>
      </c>
      <c r="H54" s="82">
        <v>1998634.12</v>
      </c>
      <c r="I54" s="82">
        <v>8694058.4103999995</v>
      </c>
      <c r="J54" s="82">
        <v>3477623.3642000002</v>
      </c>
      <c r="K54" s="82">
        <v>2900510.2004</v>
      </c>
      <c r="L54" s="82">
        <v>19776856.190000001</v>
      </c>
      <c r="M54" s="82">
        <v>4504591.9808999998</v>
      </c>
      <c r="N54" s="82">
        <v>23934543.920000002</v>
      </c>
      <c r="O54" s="82">
        <v>3218537.0074999998</v>
      </c>
      <c r="P54" s="82">
        <f t="shared" si="12"/>
        <v>1609268.5037499999</v>
      </c>
      <c r="Q54" s="82">
        <f t="shared" si="13"/>
        <v>1609268.5037499999</v>
      </c>
      <c r="R54" s="94">
        <v>61536786.424599998</v>
      </c>
      <c r="S54" s="91">
        <f t="shared" si="3"/>
        <v>198869757.74925002</v>
      </c>
      <c r="T54" s="90"/>
      <c r="U54" s="206"/>
      <c r="V54" s="92">
        <v>28</v>
      </c>
      <c r="W54" s="206"/>
      <c r="X54" s="82" t="s">
        <v>233</v>
      </c>
      <c r="Y54" s="82">
        <v>70610387.922299996</v>
      </c>
      <c r="Z54" s="82">
        <v>0</v>
      </c>
      <c r="AA54" s="82">
        <v>5159926.1582000004</v>
      </c>
      <c r="AB54" s="82">
        <v>2149969.23</v>
      </c>
      <c r="AC54" s="82">
        <v>9352366.1616999991</v>
      </c>
      <c r="AD54" s="82">
        <v>3740946.4646999999</v>
      </c>
      <c r="AE54" s="82">
        <v>3120134.7137000002</v>
      </c>
      <c r="AF54" s="82">
        <v>21274345.300000001</v>
      </c>
      <c r="AG54" s="82">
        <v>4922525.3282000003</v>
      </c>
      <c r="AH54" s="82">
        <v>25143075.23</v>
      </c>
      <c r="AI54" s="82">
        <v>3462242.2784000002</v>
      </c>
      <c r="AJ54" s="82">
        <v>0</v>
      </c>
      <c r="AK54" s="82">
        <f t="shared" si="9"/>
        <v>3462242.2784000002</v>
      </c>
      <c r="AL54" s="82">
        <v>63781525.278099999</v>
      </c>
      <c r="AM54" s="91">
        <f t="shared" si="10"/>
        <v>212717444.06529999</v>
      </c>
    </row>
    <row r="55" spans="1:39" ht="24.9" customHeight="1">
      <c r="A55" s="204"/>
      <c r="B55" s="206"/>
      <c r="C55" s="78">
        <v>9</v>
      </c>
      <c r="D55" s="82" t="s">
        <v>234</v>
      </c>
      <c r="E55" s="82">
        <v>76177680.073100001</v>
      </c>
      <c r="F55" s="82">
        <v>0</v>
      </c>
      <c r="G55" s="82">
        <v>5566761.7137000002</v>
      </c>
      <c r="H55" s="82">
        <v>2319484.0499999998</v>
      </c>
      <c r="I55" s="82">
        <v>10089755.6061</v>
      </c>
      <c r="J55" s="82">
        <v>4035902.2423999999</v>
      </c>
      <c r="K55" s="82">
        <v>3366142.4473000001</v>
      </c>
      <c r="L55" s="82">
        <v>22951725.91</v>
      </c>
      <c r="M55" s="82">
        <v>5176702.3250000002</v>
      </c>
      <c r="N55" s="82">
        <v>27512321.739999998</v>
      </c>
      <c r="O55" s="82">
        <v>3735223.5611</v>
      </c>
      <c r="P55" s="82">
        <f t="shared" si="12"/>
        <v>1867611.78055</v>
      </c>
      <c r="Q55" s="82">
        <f t="shared" si="13"/>
        <v>1867611.78055</v>
      </c>
      <c r="R55" s="94">
        <v>70924576.531800002</v>
      </c>
      <c r="S55" s="91">
        <f t="shared" si="3"/>
        <v>229988664.41995001</v>
      </c>
      <c r="T55" s="90"/>
      <c r="U55" s="206"/>
      <c r="V55" s="92">
        <v>29</v>
      </c>
      <c r="W55" s="206"/>
      <c r="X55" s="82" t="s">
        <v>235</v>
      </c>
      <c r="Y55" s="82">
        <v>84489796.490199998</v>
      </c>
      <c r="Z55" s="82">
        <v>0</v>
      </c>
      <c r="AA55" s="82">
        <v>6174178.1037999997</v>
      </c>
      <c r="AB55" s="82">
        <v>2572574.21</v>
      </c>
      <c r="AC55" s="82">
        <v>11190697.812999999</v>
      </c>
      <c r="AD55" s="82">
        <v>4476279.1251999997</v>
      </c>
      <c r="AE55" s="82">
        <v>3733438.5880999998</v>
      </c>
      <c r="AF55" s="82">
        <v>25456100.120000001</v>
      </c>
      <c r="AG55" s="82">
        <v>5536572.9002</v>
      </c>
      <c r="AH55" s="82">
        <v>28411773.309999999</v>
      </c>
      <c r="AI55" s="82">
        <v>4142791.9336000001</v>
      </c>
      <c r="AJ55" s="82">
        <v>0</v>
      </c>
      <c r="AK55" s="82">
        <f t="shared" si="9"/>
        <v>4142791.9336000001</v>
      </c>
      <c r="AL55" s="82">
        <v>72358315.938600004</v>
      </c>
      <c r="AM55" s="91">
        <f t="shared" si="10"/>
        <v>248542518.5327</v>
      </c>
    </row>
    <row r="56" spans="1:39" ht="24.9" customHeight="1">
      <c r="A56" s="204"/>
      <c r="B56" s="206"/>
      <c r="C56" s="78">
        <v>10</v>
      </c>
      <c r="D56" s="82" t="s">
        <v>236</v>
      </c>
      <c r="E56" s="82">
        <v>82877789.284600005</v>
      </c>
      <c r="F56" s="82">
        <v>0</v>
      </c>
      <c r="G56" s="82">
        <v>6056379.0319999997</v>
      </c>
      <c r="H56" s="82">
        <v>2523491.2599999998</v>
      </c>
      <c r="I56" s="82">
        <v>10977186.9956</v>
      </c>
      <c r="J56" s="82">
        <v>4390874.7982999999</v>
      </c>
      <c r="K56" s="82">
        <v>3662207.1475999998</v>
      </c>
      <c r="L56" s="82">
        <v>24970415.239999998</v>
      </c>
      <c r="M56" s="82">
        <v>5748825.3523000004</v>
      </c>
      <c r="N56" s="82">
        <v>30557847.079999998</v>
      </c>
      <c r="O56" s="82">
        <v>4063750.3128</v>
      </c>
      <c r="P56" s="82">
        <f t="shared" si="12"/>
        <v>2031875.1564</v>
      </c>
      <c r="Q56" s="82">
        <f t="shared" si="13"/>
        <v>2031875.1564</v>
      </c>
      <c r="R56" s="94">
        <v>78915780.569999993</v>
      </c>
      <c r="S56" s="91">
        <f t="shared" si="3"/>
        <v>252712671.91679999</v>
      </c>
      <c r="T56" s="90"/>
      <c r="U56" s="206"/>
      <c r="V56" s="92">
        <v>30</v>
      </c>
      <c r="W56" s="206"/>
      <c r="X56" s="82" t="s">
        <v>237</v>
      </c>
      <c r="Y56" s="82">
        <v>76214881.8028</v>
      </c>
      <c r="Z56" s="82">
        <v>0</v>
      </c>
      <c r="AA56" s="82">
        <v>5569480.2681</v>
      </c>
      <c r="AB56" s="82">
        <v>2320616.7799999998</v>
      </c>
      <c r="AC56" s="82">
        <v>10094682.9859</v>
      </c>
      <c r="AD56" s="82">
        <v>4037873.1943999999</v>
      </c>
      <c r="AE56" s="82">
        <v>3367786.3188999998</v>
      </c>
      <c r="AF56" s="82">
        <v>22962934.489999998</v>
      </c>
      <c r="AG56" s="82">
        <v>5340888.7264999999</v>
      </c>
      <c r="AH56" s="82">
        <v>27370107.300000001</v>
      </c>
      <c r="AI56" s="82">
        <v>3737047.6751999999</v>
      </c>
      <c r="AJ56" s="82">
        <v>0</v>
      </c>
      <c r="AK56" s="82">
        <f t="shared" si="9"/>
        <v>3737047.6751999999</v>
      </c>
      <c r="AL56" s="82">
        <v>69625071.366600007</v>
      </c>
      <c r="AM56" s="91">
        <f t="shared" si="10"/>
        <v>230641370.9084</v>
      </c>
    </row>
    <row r="57" spans="1:39" ht="24.9" customHeight="1">
      <c r="A57" s="204"/>
      <c r="B57" s="206"/>
      <c r="C57" s="78">
        <v>11</v>
      </c>
      <c r="D57" s="82" t="s">
        <v>238</v>
      </c>
      <c r="E57" s="82">
        <v>63785041.575300001</v>
      </c>
      <c r="F57" s="82">
        <v>0</v>
      </c>
      <c r="G57" s="82">
        <v>4661157.0083999997</v>
      </c>
      <c r="H57" s="82">
        <v>1942148.75</v>
      </c>
      <c r="I57" s="82">
        <v>8448347.0776000004</v>
      </c>
      <c r="J57" s="82">
        <v>3379338.8311000001</v>
      </c>
      <c r="K57" s="82">
        <v>2818536.0298000001</v>
      </c>
      <c r="L57" s="82">
        <v>19217923.02</v>
      </c>
      <c r="M57" s="82">
        <v>4478010.7306000004</v>
      </c>
      <c r="N57" s="82">
        <v>23793046.600000001</v>
      </c>
      <c r="O57" s="82">
        <v>3127574.7686999999</v>
      </c>
      <c r="P57" s="82">
        <f t="shared" si="12"/>
        <v>1563787.3843499999</v>
      </c>
      <c r="Q57" s="82">
        <f t="shared" si="13"/>
        <v>1563787.3843499999</v>
      </c>
      <c r="R57" s="94">
        <v>61165509.296099998</v>
      </c>
      <c r="S57" s="91">
        <f t="shared" si="3"/>
        <v>195252846.30324998</v>
      </c>
      <c r="T57" s="90"/>
      <c r="U57" s="206"/>
      <c r="V57" s="92">
        <v>31</v>
      </c>
      <c r="W57" s="206"/>
      <c r="X57" s="82" t="s">
        <v>239</v>
      </c>
      <c r="Y57" s="82">
        <v>78965298.637899995</v>
      </c>
      <c r="Z57" s="82">
        <v>0</v>
      </c>
      <c r="AA57" s="82">
        <v>5770469.7851999998</v>
      </c>
      <c r="AB57" s="82">
        <v>2404362.41</v>
      </c>
      <c r="AC57" s="82">
        <v>10458976.4857</v>
      </c>
      <c r="AD57" s="82">
        <v>4183590.5943</v>
      </c>
      <c r="AE57" s="82">
        <v>3489321.8506999998</v>
      </c>
      <c r="AF57" s="82">
        <v>23791613.09</v>
      </c>
      <c r="AG57" s="82">
        <v>5148210.0526999999</v>
      </c>
      <c r="AH57" s="82">
        <v>26344440.170000002</v>
      </c>
      <c r="AI57" s="82">
        <v>3871908.9857000001</v>
      </c>
      <c r="AJ57" s="82">
        <v>0</v>
      </c>
      <c r="AK57" s="82">
        <f t="shared" si="9"/>
        <v>3871908.9857000001</v>
      </c>
      <c r="AL57" s="82">
        <v>66933806.511</v>
      </c>
      <c r="AM57" s="91">
        <f t="shared" si="10"/>
        <v>231361998.57320002</v>
      </c>
    </row>
    <row r="58" spans="1:39" ht="24.9" customHeight="1">
      <c r="A58" s="204"/>
      <c r="B58" s="206"/>
      <c r="C58" s="78">
        <v>12</v>
      </c>
      <c r="D58" s="82" t="s">
        <v>240</v>
      </c>
      <c r="E58" s="82">
        <v>75446242.423600003</v>
      </c>
      <c r="F58" s="82">
        <v>0</v>
      </c>
      <c r="G58" s="82">
        <v>5513311.1611000001</v>
      </c>
      <c r="H58" s="82">
        <v>2297212.98</v>
      </c>
      <c r="I58" s="82">
        <v>9992876.4792999998</v>
      </c>
      <c r="J58" s="82">
        <v>3997150.5917000002</v>
      </c>
      <c r="K58" s="82">
        <v>3333821.6505</v>
      </c>
      <c r="L58" s="82">
        <v>22731349.59</v>
      </c>
      <c r="M58" s="82">
        <v>5120109.6343999999</v>
      </c>
      <c r="N58" s="82">
        <v>27211067.530000001</v>
      </c>
      <c r="O58" s="82">
        <v>3699358.9465000001</v>
      </c>
      <c r="P58" s="82">
        <f t="shared" si="12"/>
        <v>1849679.47325</v>
      </c>
      <c r="Q58" s="82">
        <f t="shared" si="13"/>
        <v>1849679.47325</v>
      </c>
      <c r="R58" s="94">
        <v>70134110.642000005</v>
      </c>
      <c r="S58" s="91">
        <f t="shared" si="3"/>
        <v>227626932.15584999</v>
      </c>
      <c r="T58" s="90"/>
      <c r="U58" s="206"/>
      <c r="V58" s="92">
        <v>32</v>
      </c>
      <c r="W58" s="206"/>
      <c r="X58" s="82" t="s">
        <v>241</v>
      </c>
      <c r="Y58" s="82">
        <v>84728144.401700005</v>
      </c>
      <c r="Z58" s="82">
        <v>0</v>
      </c>
      <c r="AA58" s="82">
        <v>6191595.6206999999</v>
      </c>
      <c r="AB58" s="82">
        <v>2579831.5099999998</v>
      </c>
      <c r="AC58" s="82">
        <v>11222267.0624</v>
      </c>
      <c r="AD58" s="82">
        <v>4488906.8250000002</v>
      </c>
      <c r="AE58" s="82">
        <v>3743970.7152999998</v>
      </c>
      <c r="AF58" s="82">
        <v>25527912.440000001</v>
      </c>
      <c r="AG58" s="82">
        <v>5667954.6228</v>
      </c>
      <c r="AH58" s="82">
        <v>29111144.5</v>
      </c>
      <c r="AI58" s="82">
        <v>4154478.8574000001</v>
      </c>
      <c r="AJ58" s="82">
        <v>0</v>
      </c>
      <c r="AK58" s="82">
        <f t="shared" si="9"/>
        <v>4154478.8574000001</v>
      </c>
      <c r="AL58" s="82">
        <v>74193407.522400007</v>
      </c>
      <c r="AM58" s="91">
        <f t="shared" si="10"/>
        <v>251609614.07770002</v>
      </c>
    </row>
    <row r="59" spans="1:39" ht="24.9" customHeight="1">
      <c r="A59" s="204"/>
      <c r="B59" s="206"/>
      <c r="C59" s="78">
        <v>13</v>
      </c>
      <c r="D59" s="82" t="s">
        <v>242</v>
      </c>
      <c r="E59" s="82">
        <v>75467513.972200006</v>
      </c>
      <c r="F59" s="82">
        <v>0</v>
      </c>
      <c r="G59" s="82">
        <v>5514865.6012000004</v>
      </c>
      <c r="H59" s="82">
        <v>2297860.67</v>
      </c>
      <c r="I59" s="82">
        <v>9995693.9020000007</v>
      </c>
      <c r="J59" s="82">
        <v>3998277.5608999999</v>
      </c>
      <c r="K59" s="82">
        <v>3334761.5984999998</v>
      </c>
      <c r="L59" s="82">
        <v>22737758.539999999</v>
      </c>
      <c r="M59" s="82">
        <v>5121405.4839000003</v>
      </c>
      <c r="N59" s="82">
        <v>27217965.59</v>
      </c>
      <c r="O59" s="82">
        <v>3700401.9553</v>
      </c>
      <c r="P59" s="82">
        <f t="shared" si="12"/>
        <v>1850200.97765</v>
      </c>
      <c r="Q59" s="82">
        <f t="shared" si="13"/>
        <v>1850200.97765</v>
      </c>
      <c r="R59" s="94">
        <v>70152210.592099994</v>
      </c>
      <c r="S59" s="91">
        <f t="shared" si="3"/>
        <v>227688514.48844996</v>
      </c>
      <c r="T59" s="90"/>
      <c r="U59" s="206"/>
      <c r="V59" s="92">
        <v>33</v>
      </c>
      <c r="W59" s="206"/>
      <c r="X59" s="82" t="s">
        <v>243</v>
      </c>
      <c r="Y59" s="82">
        <v>82117532.607099995</v>
      </c>
      <c r="Z59" s="82">
        <v>0</v>
      </c>
      <c r="AA59" s="82">
        <v>6000822.4994999999</v>
      </c>
      <c r="AB59" s="82">
        <v>2500342.71</v>
      </c>
      <c r="AC59" s="82">
        <v>10876490.780400001</v>
      </c>
      <c r="AD59" s="82">
        <v>4350596.3120999997</v>
      </c>
      <c r="AE59" s="82">
        <v>3628612.8944000001</v>
      </c>
      <c r="AF59" s="82">
        <v>24741355.98</v>
      </c>
      <c r="AG59" s="82">
        <v>5161680.3545000004</v>
      </c>
      <c r="AH59" s="82">
        <v>26416145.280000001</v>
      </c>
      <c r="AI59" s="82">
        <v>4026472.6135</v>
      </c>
      <c r="AJ59" s="82">
        <v>0</v>
      </c>
      <c r="AK59" s="82">
        <f t="shared" si="9"/>
        <v>4026472.6135</v>
      </c>
      <c r="AL59" s="82">
        <v>67121954.732199997</v>
      </c>
      <c r="AM59" s="91">
        <f t="shared" si="10"/>
        <v>236942006.76370001</v>
      </c>
    </row>
    <row r="60" spans="1:39" ht="24.9" customHeight="1">
      <c r="A60" s="204"/>
      <c r="B60" s="206"/>
      <c r="C60" s="78">
        <v>14</v>
      </c>
      <c r="D60" s="82" t="s">
        <v>244</v>
      </c>
      <c r="E60" s="82">
        <v>77833514.056099996</v>
      </c>
      <c r="F60" s="82">
        <v>0</v>
      </c>
      <c r="G60" s="82">
        <v>5687763.4718000004</v>
      </c>
      <c r="H60" s="82">
        <v>2369901.4500000002</v>
      </c>
      <c r="I60" s="82">
        <v>10309071.2928</v>
      </c>
      <c r="J60" s="82">
        <v>4123628.5170999998</v>
      </c>
      <c r="K60" s="82">
        <v>3439310.5071999999</v>
      </c>
      <c r="L60" s="82">
        <v>23450615.449999999</v>
      </c>
      <c r="M60" s="82">
        <v>5241777.93</v>
      </c>
      <c r="N60" s="82">
        <v>27858732.210000001</v>
      </c>
      <c r="O60" s="82">
        <v>3816414.1422000001</v>
      </c>
      <c r="P60" s="82">
        <f t="shared" si="12"/>
        <v>1908207.0711000001</v>
      </c>
      <c r="Q60" s="82">
        <f t="shared" si="13"/>
        <v>1908207.0711000001</v>
      </c>
      <c r="R60" s="94">
        <v>71833528.649900004</v>
      </c>
      <c r="S60" s="91">
        <f t="shared" si="3"/>
        <v>234056050.60600001</v>
      </c>
      <c r="T60" s="90"/>
      <c r="U60" s="207"/>
      <c r="V60" s="92">
        <v>34</v>
      </c>
      <c r="W60" s="207"/>
      <c r="X60" s="82" t="s">
        <v>245</v>
      </c>
      <c r="Y60" s="82">
        <v>80481919.512700006</v>
      </c>
      <c r="Z60" s="82">
        <v>0</v>
      </c>
      <c r="AA60" s="82">
        <v>5881298.4034000002</v>
      </c>
      <c r="AB60" s="82">
        <v>2450541</v>
      </c>
      <c r="AC60" s="82">
        <v>10659853.3562</v>
      </c>
      <c r="AD60" s="82">
        <v>4263941.3425000003</v>
      </c>
      <c r="AE60" s="82">
        <v>3556338.3560000001</v>
      </c>
      <c r="AF60" s="82">
        <v>24248558.84</v>
      </c>
      <c r="AG60" s="82">
        <v>5351767.3291999996</v>
      </c>
      <c r="AH60" s="82">
        <v>27428016.280000001</v>
      </c>
      <c r="AI60" s="82">
        <v>3946273.5243000002</v>
      </c>
      <c r="AJ60" s="82">
        <v>0</v>
      </c>
      <c r="AK60" s="82">
        <f t="shared" si="9"/>
        <v>3946273.5243000002</v>
      </c>
      <c r="AL60" s="82">
        <v>69777019.687600002</v>
      </c>
      <c r="AM60" s="91">
        <f t="shared" si="10"/>
        <v>238045527.63190001</v>
      </c>
    </row>
    <row r="61" spans="1:39" ht="24.9" customHeight="1">
      <c r="A61" s="204"/>
      <c r="B61" s="206"/>
      <c r="C61" s="78">
        <v>15</v>
      </c>
      <c r="D61" s="82" t="s">
        <v>246</v>
      </c>
      <c r="E61" s="82">
        <v>71108542.6875</v>
      </c>
      <c r="F61" s="82">
        <v>0</v>
      </c>
      <c r="G61" s="82">
        <v>5196329.3260000004</v>
      </c>
      <c r="H61" s="82">
        <v>2165137.2200000002</v>
      </c>
      <c r="I61" s="82">
        <v>9418346.9034000002</v>
      </c>
      <c r="J61" s="82">
        <v>3767338.7614000002</v>
      </c>
      <c r="K61" s="82">
        <v>3142147.1968999999</v>
      </c>
      <c r="L61" s="82">
        <v>21424435.34</v>
      </c>
      <c r="M61" s="82">
        <v>4763936.1255999999</v>
      </c>
      <c r="N61" s="82">
        <v>25315084.68</v>
      </c>
      <c r="O61" s="82">
        <v>3486668.3231000002</v>
      </c>
      <c r="P61" s="82">
        <f t="shared" si="12"/>
        <v>1743334.1615500001</v>
      </c>
      <c r="Q61" s="82">
        <f t="shared" si="13"/>
        <v>1743334.1615500001</v>
      </c>
      <c r="R61" s="94">
        <v>65159210.059900001</v>
      </c>
      <c r="S61" s="91">
        <f t="shared" si="3"/>
        <v>213203842.46224999</v>
      </c>
      <c r="T61" s="90"/>
      <c r="U61" s="78"/>
      <c r="V61" s="194" t="s">
        <v>247</v>
      </c>
      <c r="W61" s="195"/>
      <c r="X61" s="83"/>
      <c r="Y61" s="83">
        <f>Y27+Y28+Y29+Y30+Y31+Y32+Y33+Y34+Y35+Y36+Y37+Y38+Y39+Y40+Y41+Y42+Y43+Y44+Y45+Y46+Y47+Y48+Y49+Y50+Y51+Y52+Y53+Y54+Y55+Y56+Y57+Y58+Y59+Y60</f>
        <v>2857912456.2775002</v>
      </c>
      <c r="Z61" s="83">
        <f t="shared" ref="Z61:AL61" si="14">Z27+Z28+Z29+Z30+Z31+Z32+Z33+Z34+Z35+Z36+Z37+Z38+Z39+Z40+Z41+Z42+Z43+Z44+Z45+Z46+Z47+Z48+Z49+Z50+Z51+Z52+Z53+Z54+Z55+Z56+Z57+Z58+Z59+Z60</f>
        <v>-1E-4</v>
      </c>
      <c r="AA61" s="83">
        <f t="shared" si="14"/>
        <v>208844869.35690001</v>
      </c>
      <c r="AB61" s="83">
        <f t="shared" si="14"/>
        <v>87018695.579999998</v>
      </c>
      <c r="AC61" s="83">
        <f t="shared" si="14"/>
        <v>378531325.70909995</v>
      </c>
      <c r="AD61" s="83">
        <f t="shared" si="14"/>
        <v>151412530.28329998</v>
      </c>
      <c r="AE61" s="83">
        <f t="shared" si="14"/>
        <v>126285552.67880002</v>
      </c>
      <c r="AF61" s="83">
        <f t="shared" si="14"/>
        <v>861066171.88</v>
      </c>
      <c r="AG61" s="83">
        <f t="shared" si="14"/>
        <v>187745850.59490004</v>
      </c>
      <c r="AH61" s="83">
        <f t="shared" si="14"/>
        <v>963351318.91999972</v>
      </c>
      <c r="AI61" s="83">
        <f t="shared" si="14"/>
        <v>140132148.0539</v>
      </c>
      <c r="AJ61" s="83">
        <f t="shared" si="14"/>
        <v>0</v>
      </c>
      <c r="AK61" s="83">
        <f t="shared" si="14"/>
        <v>140132148.0539</v>
      </c>
      <c r="AL61" s="83">
        <f t="shared" si="14"/>
        <v>2453232056.8570004</v>
      </c>
      <c r="AM61" s="91">
        <f>SUM(AM27:AM60)</f>
        <v>8415532976.1913004</v>
      </c>
    </row>
    <row r="62" spans="1:39" ht="24.9" customHeight="1">
      <c r="A62" s="204"/>
      <c r="B62" s="206"/>
      <c r="C62" s="78">
        <v>16</v>
      </c>
      <c r="D62" s="82" t="s">
        <v>248</v>
      </c>
      <c r="E62" s="82">
        <v>72605404.2333</v>
      </c>
      <c r="F62" s="82">
        <v>0</v>
      </c>
      <c r="G62" s="82">
        <v>5305714.0110999998</v>
      </c>
      <c r="H62" s="82">
        <v>2210714.17</v>
      </c>
      <c r="I62" s="82">
        <v>9616606.6449999996</v>
      </c>
      <c r="J62" s="82">
        <v>3846642.6581000001</v>
      </c>
      <c r="K62" s="82">
        <v>3208290.5762</v>
      </c>
      <c r="L62" s="82">
        <v>21875427.760000002</v>
      </c>
      <c r="M62" s="82">
        <v>5067066.9182000002</v>
      </c>
      <c r="N62" s="82">
        <v>26928710.539999999</v>
      </c>
      <c r="O62" s="82">
        <v>3560064.0016000001</v>
      </c>
      <c r="P62" s="82">
        <f t="shared" si="12"/>
        <v>1780032.0008</v>
      </c>
      <c r="Q62" s="82">
        <f t="shared" si="13"/>
        <v>1780032.0008</v>
      </c>
      <c r="R62" s="94">
        <v>69393229.489500001</v>
      </c>
      <c r="S62" s="91">
        <f t="shared" si="3"/>
        <v>221837839.00220001</v>
      </c>
      <c r="T62" s="90"/>
      <c r="U62" s="205">
        <v>21</v>
      </c>
      <c r="V62" s="92">
        <v>1</v>
      </c>
      <c r="W62" s="205" t="s">
        <v>112</v>
      </c>
      <c r="X62" s="82" t="s">
        <v>249</v>
      </c>
      <c r="Y62" s="82">
        <v>64438962.964299999</v>
      </c>
      <c r="Z62" s="82">
        <v>0</v>
      </c>
      <c r="AA62" s="82">
        <v>4708942.9812000003</v>
      </c>
      <c r="AB62" s="82">
        <v>1962059.58</v>
      </c>
      <c r="AC62" s="82">
        <v>8534959.1534000002</v>
      </c>
      <c r="AD62" s="82">
        <v>3413983.6614000001</v>
      </c>
      <c r="AE62" s="82">
        <v>2847431.5348999999</v>
      </c>
      <c r="AF62" s="82">
        <v>19414944.300000001</v>
      </c>
      <c r="AG62" s="82">
        <v>4355879.2181000002</v>
      </c>
      <c r="AH62" s="82">
        <v>24312407.140000001</v>
      </c>
      <c r="AI62" s="82">
        <v>3159638.5251000002</v>
      </c>
      <c r="AJ62" s="82">
        <f t="shared" ref="AJ62:AJ71" si="15">AI62/2</f>
        <v>1579819.2625500001</v>
      </c>
      <c r="AK62" s="82">
        <f t="shared" ref="AK62:AK71" si="16">AI62-AJ62</f>
        <v>1579819.2625500001</v>
      </c>
      <c r="AL62" s="82">
        <v>57570728.315899998</v>
      </c>
      <c r="AM62" s="91">
        <f t="shared" ref="AM62:AM82" si="17">Y62+Z62+AA62+AB62+AC62+AD62+AE62+AF62+AG62+AH62+AK62+AL62</f>
        <v>193140118.11175001</v>
      </c>
    </row>
    <row r="63" spans="1:39" ht="24.9" customHeight="1">
      <c r="A63" s="204"/>
      <c r="B63" s="206"/>
      <c r="C63" s="78">
        <v>17</v>
      </c>
      <c r="D63" s="82" t="s">
        <v>250</v>
      </c>
      <c r="E63" s="82">
        <v>67772828.989999995</v>
      </c>
      <c r="F63" s="82">
        <v>0</v>
      </c>
      <c r="G63" s="82">
        <v>4952568.6432999996</v>
      </c>
      <c r="H63" s="82">
        <v>2063570.27</v>
      </c>
      <c r="I63" s="82">
        <v>8976530.6659999993</v>
      </c>
      <c r="J63" s="82">
        <v>3590612.2664000001</v>
      </c>
      <c r="K63" s="82">
        <v>2994748.5433999998</v>
      </c>
      <c r="L63" s="82">
        <v>20419411.48</v>
      </c>
      <c r="M63" s="82">
        <v>4816379.9197000004</v>
      </c>
      <c r="N63" s="82">
        <v>25594253.489999998</v>
      </c>
      <c r="O63" s="82">
        <v>3323108.1257000002</v>
      </c>
      <c r="P63" s="82">
        <f t="shared" si="12"/>
        <v>1661554.0628500001</v>
      </c>
      <c r="Q63" s="82">
        <f t="shared" si="13"/>
        <v>1661554.0628500001</v>
      </c>
      <c r="R63" s="94">
        <v>65891725.689199999</v>
      </c>
      <c r="S63" s="91">
        <f t="shared" si="3"/>
        <v>208734184.02085</v>
      </c>
      <c r="T63" s="90"/>
      <c r="U63" s="206"/>
      <c r="V63" s="92">
        <v>2</v>
      </c>
      <c r="W63" s="206"/>
      <c r="X63" s="82" t="s">
        <v>251</v>
      </c>
      <c r="Y63" s="82">
        <v>105290713.73559999</v>
      </c>
      <c r="Z63" s="82">
        <v>0</v>
      </c>
      <c r="AA63" s="82">
        <v>7694226.3596000001</v>
      </c>
      <c r="AB63" s="82">
        <v>3205927.65</v>
      </c>
      <c r="AC63" s="82">
        <v>13945785.276799999</v>
      </c>
      <c r="AD63" s="82">
        <v>5578314.1107999999</v>
      </c>
      <c r="AE63" s="82">
        <v>4652590.3712999998</v>
      </c>
      <c r="AF63" s="82">
        <v>31723250.170000002</v>
      </c>
      <c r="AG63" s="82">
        <v>5641459.9911000002</v>
      </c>
      <c r="AH63" s="82">
        <v>31155810.789999999</v>
      </c>
      <c r="AI63" s="82">
        <v>5162724.2302000001</v>
      </c>
      <c r="AJ63" s="82">
        <f t="shared" si="15"/>
        <v>2581362.1151000001</v>
      </c>
      <c r="AK63" s="82">
        <f t="shared" si="16"/>
        <v>2581362.1151000001</v>
      </c>
      <c r="AL63" s="82">
        <v>75527247.761199996</v>
      </c>
      <c r="AM63" s="91">
        <f t="shared" si="17"/>
        <v>286996688.33150005</v>
      </c>
    </row>
    <row r="64" spans="1:39" ht="24.9" customHeight="1">
      <c r="A64" s="204"/>
      <c r="B64" s="206"/>
      <c r="C64" s="78">
        <v>18</v>
      </c>
      <c r="D64" s="82" t="s">
        <v>252</v>
      </c>
      <c r="E64" s="82">
        <v>84201274.417699993</v>
      </c>
      <c r="F64" s="82">
        <v>0</v>
      </c>
      <c r="G64" s="82">
        <v>6153094.0587999998</v>
      </c>
      <c r="H64" s="82">
        <v>2563789.19</v>
      </c>
      <c r="I64" s="82">
        <v>11152482.9816</v>
      </c>
      <c r="J64" s="82">
        <v>4460993.1925999997</v>
      </c>
      <c r="K64" s="82">
        <v>3720689.3629000001</v>
      </c>
      <c r="L64" s="82">
        <v>25369170.73</v>
      </c>
      <c r="M64" s="82">
        <v>5622463.6856000004</v>
      </c>
      <c r="N64" s="82">
        <v>29885198.640000001</v>
      </c>
      <c r="O64" s="82">
        <v>4128644.8180999998</v>
      </c>
      <c r="P64" s="82">
        <f t="shared" si="12"/>
        <v>2064322.4090499999</v>
      </c>
      <c r="Q64" s="82">
        <f t="shared" si="13"/>
        <v>2064322.4090499999</v>
      </c>
      <c r="R64" s="94">
        <v>77150807.280499995</v>
      </c>
      <c r="S64" s="91">
        <f t="shared" si="3"/>
        <v>252344285.94874996</v>
      </c>
      <c r="T64" s="90"/>
      <c r="U64" s="206"/>
      <c r="V64" s="92">
        <v>3</v>
      </c>
      <c r="W64" s="206"/>
      <c r="X64" s="82" t="s">
        <v>253</v>
      </c>
      <c r="Y64" s="82">
        <v>88685499.993699998</v>
      </c>
      <c r="Z64" s="82">
        <v>0</v>
      </c>
      <c r="AA64" s="82">
        <v>6480783.4190999996</v>
      </c>
      <c r="AB64" s="82">
        <v>2700326.42</v>
      </c>
      <c r="AC64" s="82">
        <v>11746419.9472</v>
      </c>
      <c r="AD64" s="82">
        <v>4698567.9789000005</v>
      </c>
      <c r="AE64" s="82">
        <v>3918838.5063</v>
      </c>
      <c r="AF64" s="82">
        <v>26720232.039999999</v>
      </c>
      <c r="AG64" s="82">
        <v>5766188.2340000002</v>
      </c>
      <c r="AH64" s="82">
        <v>31819764.18</v>
      </c>
      <c r="AI64" s="82">
        <v>4348520.0493000001</v>
      </c>
      <c r="AJ64" s="82">
        <f t="shared" si="15"/>
        <v>2174260.02465</v>
      </c>
      <c r="AK64" s="82">
        <f t="shared" si="16"/>
        <v>2174260.02465</v>
      </c>
      <c r="AL64" s="82">
        <v>77269405.987499997</v>
      </c>
      <c r="AM64" s="91">
        <f t="shared" si="17"/>
        <v>261980286.73135</v>
      </c>
    </row>
    <row r="65" spans="1:39" ht="24.9" customHeight="1">
      <c r="A65" s="204"/>
      <c r="B65" s="206"/>
      <c r="C65" s="78">
        <v>19</v>
      </c>
      <c r="D65" s="82" t="s">
        <v>254</v>
      </c>
      <c r="E65" s="82">
        <v>70259729.264599994</v>
      </c>
      <c r="F65" s="82">
        <v>0</v>
      </c>
      <c r="G65" s="82">
        <v>5134301.4188000001</v>
      </c>
      <c r="H65" s="82">
        <v>2139292.2599999998</v>
      </c>
      <c r="I65" s="82">
        <v>9305921.3216999993</v>
      </c>
      <c r="J65" s="82">
        <v>3722368.5287000001</v>
      </c>
      <c r="K65" s="82">
        <v>3104639.7946000001</v>
      </c>
      <c r="L65" s="82">
        <v>21168694.649999999</v>
      </c>
      <c r="M65" s="82">
        <v>4866460.6941</v>
      </c>
      <c r="N65" s="82">
        <v>25860843.469999999</v>
      </c>
      <c r="O65" s="82">
        <v>3445048.4169999999</v>
      </c>
      <c r="P65" s="82">
        <f t="shared" si="12"/>
        <v>1722524.2084999999</v>
      </c>
      <c r="Q65" s="82">
        <f t="shared" si="13"/>
        <v>1722524.2084999999</v>
      </c>
      <c r="R65" s="94">
        <v>66591235.527099997</v>
      </c>
      <c r="S65" s="91">
        <f t="shared" si="3"/>
        <v>213876011.13809997</v>
      </c>
      <c r="T65" s="90"/>
      <c r="U65" s="206"/>
      <c r="V65" s="92">
        <v>4</v>
      </c>
      <c r="W65" s="206"/>
      <c r="X65" s="82" t="s">
        <v>255</v>
      </c>
      <c r="Y65" s="82">
        <v>73224815.460700005</v>
      </c>
      <c r="Z65" s="82">
        <v>0</v>
      </c>
      <c r="AA65" s="82">
        <v>5350978.1185999997</v>
      </c>
      <c r="AB65" s="82">
        <v>2229574.2200000002</v>
      </c>
      <c r="AC65" s="82">
        <v>9698647.8400999997</v>
      </c>
      <c r="AD65" s="82">
        <v>3879459.1359999999</v>
      </c>
      <c r="AE65" s="82">
        <v>3235661.1449000002</v>
      </c>
      <c r="AF65" s="82">
        <v>22062051.41</v>
      </c>
      <c r="AG65" s="82">
        <v>4914662.6174999997</v>
      </c>
      <c r="AH65" s="82">
        <v>27286922.960000001</v>
      </c>
      <c r="AI65" s="82">
        <v>3590435.6198</v>
      </c>
      <c r="AJ65" s="82">
        <f t="shared" si="15"/>
        <v>1795217.8099</v>
      </c>
      <c r="AK65" s="82">
        <f t="shared" si="16"/>
        <v>1795217.8099</v>
      </c>
      <c r="AL65" s="82">
        <v>65375609.337899998</v>
      </c>
      <c r="AM65" s="91">
        <f t="shared" si="17"/>
        <v>219053600.05559999</v>
      </c>
    </row>
    <row r="66" spans="1:39" ht="24.9" customHeight="1">
      <c r="A66" s="204"/>
      <c r="B66" s="206"/>
      <c r="C66" s="78">
        <v>20</v>
      </c>
      <c r="D66" s="82" t="s">
        <v>256</v>
      </c>
      <c r="E66" s="82">
        <v>73924949.769400001</v>
      </c>
      <c r="F66" s="82">
        <v>0</v>
      </c>
      <c r="G66" s="82">
        <v>5402141.1478000004</v>
      </c>
      <c r="H66" s="82">
        <v>2250892.15</v>
      </c>
      <c r="I66" s="82">
        <v>9791380.8303999994</v>
      </c>
      <c r="J66" s="82">
        <v>3916552.3321000002</v>
      </c>
      <c r="K66" s="82">
        <v>3266598.7083000001</v>
      </c>
      <c r="L66" s="82">
        <v>22272996.280000001</v>
      </c>
      <c r="M66" s="82">
        <v>5080112.5297999997</v>
      </c>
      <c r="N66" s="82">
        <v>26998154.940000001</v>
      </c>
      <c r="O66" s="82">
        <v>3624765.3363999999</v>
      </c>
      <c r="P66" s="82">
        <f t="shared" si="12"/>
        <v>1812382.6682</v>
      </c>
      <c r="Q66" s="82">
        <f t="shared" si="13"/>
        <v>1812382.6682</v>
      </c>
      <c r="R66" s="94">
        <v>69575445.794300005</v>
      </c>
      <c r="S66" s="91">
        <f t="shared" si="3"/>
        <v>224291607.15030003</v>
      </c>
      <c r="T66" s="90"/>
      <c r="U66" s="206"/>
      <c r="V66" s="92">
        <v>5</v>
      </c>
      <c r="W66" s="206"/>
      <c r="X66" s="82" t="s">
        <v>257</v>
      </c>
      <c r="Y66" s="82">
        <v>97521180.135499999</v>
      </c>
      <c r="Z66" s="82">
        <v>0</v>
      </c>
      <c r="AA66" s="82">
        <v>7126459.7626999998</v>
      </c>
      <c r="AB66" s="82">
        <v>2969358.23</v>
      </c>
      <c r="AC66" s="82">
        <v>12916708.3199</v>
      </c>
      <c r="AD66" s="82">
        <v>5166683.3279999997</v>
      </c>
      <c r="AE66" s="82">
        <v>4309269.9023000002</v>
      </c>
      <c r="AF66" s="82">
        <v>29382351.82</v>
      </c>
      <c r="AG66" s="82">
        <v>6227173.1046000002</v>
      </c>
      <c r="AH66" s="82">
        <v>34273678.869999997</v>
      </c>
      <c r="AI66" s="82">
        <v>4781760.3450999996</v>
      </c>
      <c r="AJ66" s="82">
        <f t="shared" si="15"/>
        <v>2390880.1725499998</v>
      </c>
      <c r="AK66" s="82">
        <f t="shared" si="16"/>
        <v>2390880.1725499998</v>
      </c>
      <c r="AL66" s="82">
        <v>83708273.125300005</v>
      </c>
      <c r="AM66" s="91">
        <f t="shared" si="17"/>
        <v>285992016.77085</v>
      </c>
    </row>
    <row r="67" spans="1:39" ht="24.9" customHeight="1">
      <c r="A67" s="204"/>
      <c r="B67" s="206"/>
      <c r="C67" s="78">
        <v>21</v>
      </c>
      <c r="D67" s="82" t="s">
        <v>258</v>
      </c>
      <c r="E67" s="82">
        <v>76892684.908899993</v>
      </c>
      <c r="F67" s="82">
        <v>0</v>
      </c>
      <c r="G67" s="82">
        <v>5619011.4216999998</v>
      </c>
      <c r="H67" s="82">
        <v>2341254.7599999998</v>
      </c>
      <c r="I67" s="82">
        <v>10184458.202</v>
      </c>
      <c r="J67" s="82">
        <v>4073783.2807999998</v>
      </c>
      <c r="K67" s="82">
        <v>3397737.1102999998</v>
      </c>
      <c r="L67" s="82">
        <v>23167151.149999999</v>
      </c>
      <c r="M67" s="82">
        <v>5298446.8470999999</v>
      </c>
      <c r="N67" s="82">
        <v>28160392.190000001</v>
      </c>
      <c r="O67" s="82">
        <v>3770282.4249999998</v>
      </c>
      <c r="P67" s="82">
        <f t="shared" si="12"/>
        <v>1885141.2124999999</v>
      </c>
      <c r="Q67" s="82">
        <f t="shared" si="13"/>
        <v>1885141.2124999999</v>
      </c>
      <c r="R67" s="94">
        <v>72625059.242699996</v>
      </c>
      <c r="S67" s="91">
        <f t="shared" si="3"/>
        <v>233645120.32600003</v>
      </c>
      <c r="T67" s="90"/>
      <c r="U67" s="206"/>
      <c r="V67" s="92">
        <v>6</v>
      </c>
      <c r="W67" s="206"/>
      <c r="X67" s="82" t="s">
        <v>259</v>
      </c>
      <c r="Y67" s="82">
        <v>119311264.5951</v>
      </c>
      <c r="Z67" s="82">
        <v>0</v>
      </c>
      <c r="AA67" s="82">
        <v>8718792.4221999999</v>
      </c>
      <c r="AB67" s="82">
        <v>3632830.18</v>
      </c>
      <c r="AC67" s="82">
        <v>15802811.2652</v>
      </c>
      <c r="AD67" s="82">
        <v>6321124.5060999999</v>
      </c>
      <c r="AE67" s="82">
        <v>5272131.0470000003</v>
      </c>
      <c r="AF67" s="82">
        <v>35947530.039999999</v>
      </c>
      <c r="AG67" s="82">
        <v>6560424.2324000001</v>
      </c>
      <c r="AH67" s="82">
        <v>36047641.289999999</v>
      </c>
      <c r="AI67" s="82">
        <v>5850194.5215999996</v>
      </c>
      <c r="AJ67" s="82">
        <f t="shared" si="15"/>
        <v>2925097.2607999998</v>
      </c>
      <c r="AK67" s="82">
        <f t="shared" si="16"/>
        <v>2925097.2607999998</v>
      </c>
      <c r="AL67" s="82">
        <v>88363002.3204</v>
      </c>
      <c r="AM67" s="91">
        <f t="shared" si="17"/>
        <v>328902649.15919995</v>
      </c>
    </row>
    <row r="68" spans="1:39" ht="24.9" customHeight="1">
      <c r="A68" s="204"/>
      <c r="B68" s="206"/>
      <c r="C68" s="78">
        <v>22</v>
      </c>
      <c r="D68" s="82" t="s">
        <v>260</v>
      </c>
      <c r="E68" s="82">
        <v>66091275.202200003</v>
      </c>
      <c r="F68" s="82">
        <v>0</v>
      </c>
      <c r="G68" s="82">
        <v>4829687.3842000002</v>
      </c>
      <c r="H68" s="82">
        <v>2012369.74</v>
      </c>
      <c r="I68" s="82">
        <v>8753808.3838999998</v>
      </c>
      <c r="J68" s="82">
        <v>3501523.3536</v>
      </c>
      <c r="K68" s="82">
        <v>2920443.9756999998</v>
      </c>
      <c r="L68" s="82">
        <v>19912772.77</v>
      </c>
      <c r="M68" s="82">
        <v>4816869.9468999999</v>
      </c>
      <c r="N68" s="82">
        <v>25596862</v>
      </c>
      <c r="O68" s="82">
        <v>3240656.4243999999</v>
      </c>
      <c r="P68" s="82">
        <f t="shared" si="12"/>
        <v>1620328.2122</v>
      </c>
      <c r="Q68" s="82">
        <f t="shared" si="13"/>
        <v>1620328.2122</v>
      </c>
      <c r="R68" s="94">
        <v>65898570.208099999</v>
      </c>
      <c r="S68" s="91">
        <f t="shared" si="3"/>
        <v>205954511.17679998</v>
      </c>
      <c r="T68" s="90"/>
      <c r="U68" s="206"/>
      <c r="V68" s="92">
        <v>7</v>
      </c>
      <c r="W68" s="206"/>
      <c r="X68" s="82" t="s">
        <v>261</v>
      </c>
      <c r="Y68" s="82">
        <v>81283462.852599993</v>
      </c>
      <c r="Z68" s="82">
        <v>0</v>
      </c>
      <c r="AA68" s="82">
        <v>5939872.0010000002</v>
      </c>
      <c r="AB68" s="82">
        <v>2474946.67</v>
      </c>
      <c r="AC68" s="82">
        <v>10766018.001800001</v>
      </c>
      <c r="AD68" s="82">
        <v>4306407.2006999999</v>
      </c>
      <c r="AE68" s="82">
        <v>3591756.9859000002</v>
      </c>
      <c r="AF68" s="82">
        <v>24490057.43</v>
      </c>
      <c r="AG68" s="82">
        <v>4960115.3576999996</v>
      </c>
      <c r="AH68" s="82">
        <v>27528876.989999998</v>
      </c>
      <c r="AI68" s="82">
        <v>3985575.6343</v>
      </c>
      <c r="AJ68" s="82">
        <f t="shared" si="15"/>
        <v>1992787.81715</v>
      </c>
      <c r="AK68" s="82">
        <f t="shared" si="16"/>
        <v>1992787.81715</v>
      </c>
      <c r="AL68" s="82">
        <v>66010476.496699996</v>
      </c>
      <c r="AM68" s="91">
        <f t="shared" si="17"/>
        <v>233344777.80354998</v>
      </c>
    </row>
    <row r="69" spans="1:39" ht="24.9" customHeight="1">
      <c r="A69" s="204"/>
      <c r="B69" s="206"/>
      <c r="C69" s="78">
        <v>23</v>
      </c>
      <c r="D69" s="82" t="s">
        <v>262</v>
      </c>
      <c r="E69" s="82">
        <v>69012148.203700006</v>
      </c>
      <c r="F69" s="82">
        <v>0</v>
      </c>
      <c r="G69" s="82">
        <v>5043133.1595999999</v>
      </c>
      <c r="H69" s="82">
        <v>2101305.48</v>
      </c>
      <c r="I69" s="82">
        <v>9140678.8518000003</v>
      </c>
      <c r="J69" s="82">
        <v>3656271.5408000001</v>
      </c>
      <c r="K69" s="82">
        <v>3049511.6316</v>
      </c>
      <c r="L69" s="82">
        <v>20792808.449999999</v>
      </c>
      <c r="M69" s="82">
        <v>5027211.3770000003</v>
      </c>
      <c r="N69" s="82">
        <v>26716551.52</v>
      </c>
      <c r="O69" s="82">
        <v>3383875.7196</v>
      </c>
      <c r="P69" s="82">
        <f t="shared" si="12"/>
        <v>1691937.8598</v>
      </c>
      <c r="Q69" s="82">
        <f t="shared" si="13"/>
        <v>1691937.8598</v>
      </c>
      <c r="R69" s="94">
        <v>68836541.947300002</v>
      </c>
      <c r="S69" s="91">
        <f t="shared" si="3"/>
        <v>215068100.02160001</v>
      </c>
      <c r="T69" s="90"/>
      <c r="U69" s="206"/>
      <c r="V69" s="92">
        <v>8</v>
      </c>
      <c r="W69" s="206"/>
      <c r="X69" s="82" t="s">
        <v>263</v>
      </c>
      <c r="Y69" s="82">
        <v>86351874.147599995</v>
      </c>
      <c r="Z69" s="82">
        <v>0</v>
      </c>
      <c r="AA69" s="82">
        <v>6310251.3289000001</v>
      </c>
      <c r="AB69" s="82">
        <v>2629271.39</v>
      </c>
      <c r="AC69" s="82">
        <v>11437330.533600001</v>
      </c>
      <c r="AD69" s="82">
        <v>4574932.2133999998</v>
      </c>
      <c r="AE69" s="82">
        <v>3815720.1518000001</v>
      </c>
      <c r="AF69" s="82">
        <v>26017129.23</v>
      </c>
      <c r="AG69" s="82">
        <v>5208526.4523</v>
      </c>
      <c r="AH69" s="82">
        <v>28851218.940000001</v>
      </c>
      <c r="AI69" s="82">
        <v>4234095.2698999997</v>
      </c>
      <c r="AJ69" s="82">
        <f t="shared" si="15"/>
        <v>2117047.6349499999</v>
      </c>
      <c r="AK69" s="82">
        <f t="shared" si="16"/>
        <v>2117047.6349499999</v>
      </c>
      <c r="AL69" s="82">
        <v>69480191.308899999</v>
      </c>
      <c r="AM69" s="91">
        <f t="shared" si="17"/>
        <v>246793493.33145002</v>
      </c>
    </row>
    <row r="70" spans="1:39" ht="24.9" customHeight="1">
      <c r="A70" s="204"/>
      <c r="B70" s="206"/>
      <c r="C70" s="78">
        <v>24</v>
      </c>
      <c r="D70" s="82" t="s">
        <v>264</v>
      </c>
      <c r="E70" s="82">
        <v>70687849.108099997</v>
      </c>
      <c r="F70" s="82">
        <v>0</v>
      </c>
      <c r="G70" s="82">
        <v>5165586.7133999998</v>
      </c>
      <c r="H70" s="82">
        <v>2152327.7999999998</v>
      </c>
      <c r="I70" s="82">
        <v>9362625.9179999996</v>
      </c>
      <c r="J70" s="82">
        <v>3745050.3672000002</v>
      </c>
      <c r="K70" s="82">
        <v>3123557.5717000002</v>
      </c>
      <c r="L70" s="82">
        <v>21297683.73</v>
      </c>
      <c r="M70" s="82">
        <v>4636147.9353999998</v>
      </c>
      <c r="N70" s="82">
        <v>24634842.579999998</v>
      </c>
      <c r="O70" s="82">
        <v>3466040.4361999999</v>
      </c>
      <c r="P70" s="82">
        <f t="shared" si="12"/>
        <v>1733020.2180999999</v>
      </c>
      <c r="Q70" s="82">
        <f t="shared" si="13"/>
        <v>1733020.2180999999</v>
      </c>
      <c r="R70" s="94">
        <v>63374311.615099996</v>
      </c>
      <c r="S70" s="91">
        <f t="shared" si="3"/>
        <v>209913003.55700001</v>
      </c>
      <c r="T70" s="90"/>
      <c r="U70" s="206"/>
      <c r="V70" s="92">
        <v>9</v>
      </c>
      <c r="W70" s="206"/>
      <c r="X70" s="82" t="s">
        <v>265</v>
      </c>
      <c r="Y70" s="82">
        <v>107276134.01809999</v>
      </c>
      <c r="Z70" s="82">
        <v>0</v>
      </c>
      <c r="AA70" s="82">
        <v>7839312.9730000002</v>
      </c>
      <c r="AB70" s="82">
        <v>3266380.41</v>
      </c>
      <c r="AC70" s="82">
        <v>14208754.763499999</v>
      </c>
      <c r="AD70" s="82">
        <v>5683501.9053999996</v>
      </c>
      <c r="AE70" s="82">
        <v>4740322.2040999997</v>
      </c>
      <c r="AF70" s="82">
        <v>32321441.43</v>
      </c>
      <c r="AG70" s="82">
        <v>6525392.7362000002</v>
      </c>
      <c r="AH70" s="82">
        <v>35861161.630000003</v>
      </c>
      <c r="AI70" s="82">
        <v>5260075.4309</v>
      </c>
      <c r="AJ70" s="82">
        <f t="shared" si="15"/>
        <v>2630037.71545</v>
      </c>
      <c r="AK70" s="82">
        <f t="shared" si="16"/>
        <v>2630037.71545</v>
      </c>
      <c r="AL70" s="82">
        <v>87873695.264799997</v>
      </c>
      <c r="AM70" s="91">
        <f t="shared" si="17"/>
        <v>308226135.05054998</v>
      </c>
    </row>
    <row r="71" spans="1:39" ht="24.9" customHeight="1">
      <c r="A71" s="204"/>
      <c r="B71" s="206"/>
      <c r="C71" s="78">
        <v>25</v>
      </c>
      <c r="D71" s="82" t="s">
        <v>266</v>
      </c>
      <c r="E71" s="82">
        <v>83285945.456</v>
      </c>
      <c r="F71" s="82">
        <v>0</v>
      </c>
      <c r="G71" s="82">
        <v>6086205.4609000003</v>
      </c>
      <c r="H71" s="82">
        <v>2535918.94</v>
      </c>
      <c r="I71" s="82">
        <v>11031247.3978</v>
      </c>
      <c r="J71" s="82">
        <v>4412498.9590999996</v>
      </c>
      <c r="K71" s="82">
        <v>3680242.7692</v>
      </c>
      <c r="L71" s="82">
        <v>25093389.43</v>
      </c>
      <c r="M71" s="82">
        <v>5563856.4389000004</v>
      </c>
      <c r="N71" s="82">
        <v>29573220.539999999</v>
      </c>
      <c r="O71" s="82">
        <v>4083763.4525000001</v>
      </c>
      <c r="P71" s="82">
        <f t="shared" si="12"/>
        <v>2041881.7262500001</v>
      </c>
      <c r="Q71" s="82">
        <f t="shared" si="13"/>
        <v>2041881.7262500001</v>
      </c>
      <c r="R71" s="94">
        <v>76332202.812700003</v>
      </c>
      <c r="S71" s="91">
        <f t="shared" si="3"/>
        <v>249636609.93084997</v>
      </c>
      <c r="T71" s="90"/>
      <c r="U71" s="206"/>
      <c r="V71" s="92">
        <v>10</v>
      </c>
      <c r="W71" s="206"/>
      <c r="X71" s="82" t="s">
        <v>267</v>
      </c>
      <c r="Y71" s="82">
        <v>74697161.918099999</v>
      </c>
      <c r="Z71" s="82">
        <v>0</v>
      </c>
      <c r="AA71" s="82">
        <v>5458571.3386000004</v>
      </c>
      <c r="AB71" s="82">
        <v>2274404.7200000002</v>
      </c>
      <c r="AC71" s="82">
        <v>9893660.5513000004</v>
      </c>
      <c r="AD71" s="82">
        <v>3957464.2204999998</v>
      </c>
      <c r="AE71" s="82">
        <v>3300721.2505000001</v>
      </c>
      <c r="AF71" s="82">
        <v>22505657.629999999</v>
      </c>
      <c r="AG71" s="82">
        <v>4957403.8742000004</v>
      </c>
      <c r="AH71" s="82">
        <v>27514443.219999999</v>
      </c>
      <c r="AI71" s="82">
        <v>3662629.2488000002</v>
      </c>
      <c r="AJ71" s="82">
        <f t="shared" si="15"/>
        <v>1831314.6244000001</v>
      </c>
      <c r="AK71" s="82">
        <f t="shared" si="16"/>
        <v>1831314.6244000001</v>
      </c>
      <c r="AL71" s="82">
        <v>65972603.491800003</v>
      </c>
      <c r="AM71" s="91">
        <f t="shared" si="17"/>
        <v>222363406.83939996</v>
      </c>
    </row>
    <row r="72" spans="1:39" ht="24.9" customHeight="1">
      <c r="A72" s="204"/>
      <c r="B72" s="206"/>
      <c r="C72" s="78">
        <v>26</v>
      </c>
      <c r="D72" s="82" t="s">
        <v>268</v>
      </c>
      <c r="E72" s="82">
        <v>62040259.473399997</v>
      </c>
      <c r="F72" s="82">
        <v>0</v>
      </c>
      <c r="G72" s="82">
        <v>4533655.2756000003</v>
      </c>
      <c r="H72" s="82">
        <v>1889023.03</v>
      </c>
      <c r="I72" s="82">
        <v>8217250.1869999999</v>
      </c>
      <c r="J72" s="82">
        <v>3286900.0748999999</v>
      </c>
      <c r="K72" s="82">
        <v>2741437.5268000001</v>
      </c>
      <c r="L72" s="82">
        <v>18692234.120000001</v>
      </c>
      <c r="M72" s="82">
        <v>4263912.4258000003</v>
      </c>
      <c r="N72" s="82">
        <v>22653358.489999998</v>
      </c>
      <c r="O72" s="82">
        <v>3042022.7905999999</v>
      </c>
      <c r="P72" s="82">
        <f t="shared" si="12"/>
        <v>1521011.3953</v>
      </c>
      <c r="Q72" s="82">
        <f t="shared" si="13"/>
        <v>1521011.3953</v>
      </c>
      <c r="R72" s="94">
        <v>58175062.911600001</v>
      </c>
      <c r="S72" s="91">
        <f t="shared" ref="S72:S135" si="18">E72+F72+G72+H72+I72+J72+K72+L72+M72+N72+Q72+R72</f>
        <v>188014104.9104</v>
      </c>
      <c r="T72" s="90"/>
      <c r="U72" s="206"/>
      <c r="V72" s="92">
        <v>11</v>
      </c>
      <c r="W72" s="206"/>
      <c r="X72" s="82" t="s">
        <v>269</v>
      </c>
      <c r="Y72" s="82">
        <v>78899697.821199998</v>
      </c>
      <c r="Z72" s="82">
        <v>0</v>
      </c>
      <c r="AA72" s="82">
        <v>5765675.9385000002</v>
      </c>
      <c r="AB72" s="82">
        <v>2402364.9700000002</v>
      </c>
      <c r="AC72" s="82">
        <v>10450287.638699999</v>
      </c>
      <c r="AD72" s="82">
        <v>4180115.0554</v>
      </c>
      <c r="AE72" s="82">
        <v>3486423.0789999999</v>
      </c>
      <c r="AF72" s="82">
        <v>23771848.09</v>
      </c>
      <c r="AG72" s="82">
        <v>5281986.9661999997</v>
      </c>
      <c r="AH72" s="82">
        <v>29242263.960000001</v>
      </c>
      <c r="AI72" s="82">
        <v>3868692.378</v>
      </c>
      <c r="AJ72" s="82">
        <f t="shared" ref="AJ72:AJ121" si="19">AI72/2</f>
        <v>1934346.189</v>
      </c>
      <c r="AK72" s="82">
        <f t="shared" ref="AK72:AK135" si="20">AI72-AJ72</f>
        <v>1934346.189</v>
      </c>
      <c r="AL72" s="82">
        <v>70506260.751499996</v>
      </c>
      <c r="AM72" s="91">
        <f t="shared" si="17"/>
        <v>235921270.45950001</v>
      </c>
    </row>
    <row r="73" spans="1:39" ht="24.9" customHeight="1">
      <c r="A73" s="204"/>
      <c r="B73" s="206"/>
      <c r="C73" s="78">
        <v>27</v>
      </c>
      <c r="D73" s="82" t="s">
        <v>270</v>
      </c>
      <c r="E73" s="82">
        <v>76123905.016900003</v>
      </c>
      <c r="F73" s="82">
        <v>0</v>
      </c>
      <c r="G73" s="82">
        <v>5562832.0466</v>
      </c>
      <c r="H73" s="82">
        <v>2317846.69</v>
      </c>
      <c r="I73" s="82">
        <v>10082633.0845</v>
      </c>
      <c r="J73" s="82">
        <v>4033053.2338</v>
      </c>
      <c r="K73" s="82">
        <v>3363766.2329000002</v>
      </c>
      <c r="L73" s="82">
        <v>22935523.91</v>
      </c>
      <c r="M73" s="82">
        <v>5067066.9182000002</v>
      </c>
      <c r="N73" s="82">
        <v>26928710.539999999</v>
      </c>
      <c r="O73" s="82">
        <v>3732586.8064000001</v>
      </c>
      <c r="P73" s="82">
        <f t="shared" si="12"/>
        <v>1866293.4032000001</v>
      </c>
      <c r="Q73" s="82">
        <f t="shared" si="13"/>
        <v>1866293.4032000001</v>
      </c>
      <c r="R73" s="94">
        <v>69393229.489500001</v>
      </c>
      <c r="S73" s="91">
        <f t="shared" si="18"/>
        <v>227674860.56559998</v>
      </c>
      <c r="T73" s="90"/>
      <c r="U73" s="206"/>
      <c r="V73" s="92">
        <v>12</v>
      </c>
      <c r="W73" s="206"/>
      <c r="X73" s="82" t="s">
        <v>271</v>
      </c>
      <c r="Y73" s="82">
        <v>87043516.603200004</v>
      </c>
      <c r="Z73" s="82">
        <v>0</v>
      </c>
      <c r="AA73" s="82">
        <v>6360793.8071999997</v>
      </c>
      <c r="AB73" s="82">
        <v>2650330.75</v>
      </c>
      <c r="AC73" s="82">
        <v>11528938.7755</v>
      </c>
      <c r="AD73" s="82">
        <v>4611575.5102000004</v>
      </c>
      <c r="AE73" s="82">
        <v>3846282.477</v>
      </c>
      <c r="AF73" s="82">
        <v>26225515.57</v>
      </c>
      <c r="AG73" s="82">
        <v>5742971.8367999997</v>
      </c>
      <c r="AH73" s="82">
        <v>31696178.649999999</v>
      </c>
      <c r="AI73" s="82">
        <v>4268008.6050000004</v>
      </c>
      <c r="AJ73" s="82">
        <f t="shared" si="19"/>
        <v>2134004.3025000002</v>
      </c>
      <c r="AK73" s="82">
        <f t="shared" si="20"/>
        <v>2134004.3025000002</v>
      </c>
      <c r="AL73" s="82">
        <v>76945127.889200002</v>
      </c>
      <c r="AM73" s="91">
        <f t="shared" si="17"/>
        <v>258785236.17160001</v>
      </c>
    </row>
    <row r="74" spans="1:39" ht="24.9" customHeight="1">
      <c r="A74" s="204"/>
      <c r="B74" s="206"/>
      <c r="C74" s="78">
        <v>28</v>
      </c>
      <c r="D74" s="82" t="s">
        <v>272</v>
      </c>
      <c r="E74" s="82">
        <v>62062352.768299997</v>
      </c>
      <c r="F74" s="82">
        <v>0</v>
      </c>
      <c r="G74" s="82">
        <v>4535269.7655999996</v>
      </c>
      <c r="H74" s="82">
        <v>1889695.74</v>
      </c>
      <c r="I74" s="82">
        <v>8220176.4502999997</v>
      </c>
      <c r="J74" s="82">
        <v>3288070.5800999999</v>
      </c>
      <c r="K74" s="82">
        <v>2742413.7862</v>
      </c>
      <c r="L74" s="82">
        <v>18698890.649999999</v>
      </c>
      <c r="M74" s="82">
        <v>4377413.6023000004</v>
      </c>
      <c r="N74" s="82">
        <v>23257547.960000001</v>
      </c>
      <c r="O74" s="82">
        <v>3043106.0923000001</v>
      </c>
      <c r="P74" s="82">
        <f t="shared" si="12"/>
        <v>1521553.0461500001</v>
      </c>
      <c r="Q74" s="82">
        <f t="shared" si="13"/>
        <v>1521553.0461500001</v>
      </c>
      <c r="R74" s="94">
        <v>59760405.603500001</v>
      </c>
      <c r="S74" s="91">
        <f t="shared" si="18"/>
        <v>190353789.95244998</v>
      </c>
      <c r="T74" s="90"/>
      <c r="U74" s="206"/>
      <c r="V74" s="92">
        <v>13</v>
      </c>
      <c r="W74" s="206"/>
      <c r="X74" s="82" t="s">
        <v>273</v>
      </c>
      <c r="Y74" s="82">
        <v>72439218.890799999</v>
      </c>
      <c r="Z74" s="82">
        <v>0</v>
      </c>
      <c r="AA74" s="82">
        <v>5293569.8476</v>
      </c>
      <c r="AB74" s="82">
        <v>2205654.1</v>
      </c>
      <c r="AC74" s="82">
        <v>9594595.3487</v>
      </c>
      <c r="AD74" s="82">
        <v>3837838.1395</v>
      </c>
      <c r="AE74" s="82">
        <v>3200947.1715000002</v>
      </c>
      <c r="AF74" s="82">
        <v>21825357.449999999</v>
      </c>
      <c r="AG74" s="82">
        <v>4567462.0503000002</v>
      </c>
      <c r="AH74" s="82">
        <v>25438704.879999999</v>
      </c>
      <c r="AI74" s="82">
        <v>3551915.4284000001</v>
      </c>
      <c r="AJ74" s="82">
        <f t="shared" si="19"/>
        <v>1775957.7142</v>
      </c>
      <c r="AK74" s="82">
        <f t="shared" si="20"/>
        <v>1775957.7142</v>
      </c>
      <c r="AL74" s="82">
        <v>60526039.5031</v>
      </c>
      <c r="AM74" s="91">
        <f t="shared" si="17"/>
        <v>210705345.0957</v>
      </c>
    </row>
    <row r="75" spans="1:39" ht="24.9" customHeight="1">
      <c r="A75" s="204"/>
      <c r="B75" s="206"/>
      <c r="C75" s="78">
        <v>29</v>
      </c>
      <c r="D75" s="82" t="s">
        <v>274</v>
      </c>
      <c r="E75" s="82">
        <v>80939271.321400002</v>
      </c>
      <c r="F75" s="82">
        <v>0</v>
      </c>
      <c r="G75" s="82">
        <v>5914719.8536</v>
      </c>
      <c r="H75" s="82">
        <v>2464466.61</v>
      </c>
      <c r="I75" s="82">
        <v>10720429.7347</v>
      </c>
      <c r="J75" s="82">
        <v>4288171.8938999996</v>
      </c>
      <c r="K75" s="82">
        <v>3576547.8363999999</v>
      </c>
      <c r="L75" s="82">
        <v>24386355.280000001</v>
      </c>
      <c r="M75" s="82">
        <v>4971968.9834000003</v>
      </c>
      <c r="N75" s="82">
        <v>26422485.199999999</v>
      </c>
      <c r="O75" s="82">
        <v>3968698.8755999999</v>
      </c>
      <c r="P75" s="82">
        <f t="shared" si="12"/>
        <v>1984349.4378</v>
      </c>
      <c r="Q75" s="82">
        <f t="shared" si="13"/>
        <v>1984349.4378</v>
      </c>
      <c r="R75" s="94">
        <v>68064936.5097</v>
      </c>
      <c r="S75" s="91">
        <f t="shared" si="18"/>
        <v>233733702.66089997</v>
      </c>
      <c r="T75" s="90"/>
      <c r="U75" s="206"/>
      <c r="V75" s="92">
        <v>14</v>
      </c>
      <c r="W75" s="206"/>
      <c r="X75" s="82" t="s">
        <v>275</v>
      </c>
      <c r="Y75" s="82">
        <v>83128737.798999995</v>
      </c>
      <c r="Z75" s="82">
        <v>0</v>
      </c>
      <c r="AA75" s="82">
        <v>6074717.3509</v>
      </c>
      <c r="AB75" s="82">
        <v>2531132.23</v>
      </c>
      <c r="AC75" s="82">
        <v>11010425.1984</v>
      </c>
      <c r="AD75" s="82">
        <v>4404170.0794000002</v>
      </c>
      <c r="AE75" s="82">
        <v>3673296.0709000002</v>
      </c>
      <c r="AF75" s="82">
        <v>25046024.02</v>
      </c>
      <c r="AG75" s="82">
        <v>5321036.6849999996</v>
      </c>
      <c r="AH75" s="82">
        <v>29450133.420000002</v>
      </c>
      <c r="AI75" s="82">
        <v>4076055.0825</v>
      </c>
      <c r="AJ75" s="82">
        <f t="shared" si="19"/>
        <v>2038027.54125</v>
      </c>
      <c r="AK75" s="82">
        <f t="shared" si="20"/>
        <v>2038027.54125</v>
      </c>
      <c r="AL75" s="82">
        <v>71051692.862499997</v>
      </c>
      <c r="AM75" s="91">
        <f t="shared" si="17"/>
        <v>243729393.25735003</v>
      </c>
    </row>
    <row r="76" spans="1:39" ht="24.9" customHeight="1">
      <c r="A76" s="204"/>
      <c r="B76" s="206"/>
      <c r="C76" s="78">
        <v>30</v>
      </c>
      <c r="D76" s="82" t="s">
        <v>276</v>
      </c>
      <c r="E76" s="82">
        <v>66973262.4652</v>
      </c>
      <c r="F76" s="82">
        <v>0</v>
      </c>
      <c r="G76" s="82">
        <v>4894139.5036000004</v>
      </c>
      <c r="H76" s="82">
        <v>2039224.79</v>
      </c>
      <c r="I76" s="82">
        <v>8870627.8501999993</v>
      </c>
      <c r="J76" s="82">
        <v>3548251.1401</v>
      </c>
      <c r="K76" s="82">
        <v>2959417.2650000001</v>
      </c>
      <c r="L76" s="82">
        <v>20178508.48</v>
      </c>
      <c r="M76" s="82">
        <v>4458627.4346000003</v>
      </c>
      <c r="N76" s="82">
        <v>23689865.440000001</v>
      </c>
      <c r="O76" s="82">
        <v>3283902.9449999998</v>
      </c>
      <c r="P76" s="82">
        <f t="shared" si="12"/>
        <v>1641951.4724999999</v>
      </c>
      <c r="Q76" s="82">
        <f t="shared" si="13"/>
        <v>1641951.4724999999</v>
      </c>
      <c r="R76" s="94">
        <v>60894770.545999996</v>
      </c>
      <c r="S76" s="91">
        <f t="shared" si="18"/>
        <v>200148646.3872</v>
      </c>
      <c r="T76" s="90"/>
      <c r="U76" s="206"/>
      <c r="V76" s="92">
        <v>15</v>
      </c>
      <c r="W76" s="206"/>
      <c r="X76" s="82" t="s">
        <v>277</v>
      </c>
      <c r="Y76" s="82">
        <v>96172078.345899999</v>
      </c>
      <c r="Z76" s="82">
        <v>0</v>
      </c>
      <c r="AA76" s="82">
        <v>7027872.7725999998</v>
      </c>
      <c r="AB76" s="82">
        <v>2928280.32</v>
      </c>
      <c r="AC76" s="82">
        <v>12738019.4003</v>
      </c>
      <c r="AD76" s="82">
        <v>5095207.7600999996</v>
      </c>
      <c r="AE76" s="82">
        <v>4249655.7372000003</v>
      </c>
      <c r="AF76" s="82">
        <v>28975878.239999998</v>
      </c>
      <c r="AG76" s="82">
        <v>5550598.0686999997</v>
      </c>
      <c r="AH76" s="82">
        <v>30672134.59</v>
      </c>
      <c r="AI76" s="82">
        <v>4715609.7773000002</v>
      </c>
      <c r="AJ76" s="82">
        <f t="shared" si="19"/>
        <v>2357804.8886500001</v>
      </c>
      <c r="AK76" s="82">
        <f t="shared" si="20"/>
        <v>2357804.8886500001</v>
      </c>
      <c r="AL76" s="82">
        <v>74258121.845300004</v>
      </c>
      <c r="AM76" s="91">
        <f t="shared" si="17"/>
        <v>270025651.96875</v>
      </c>
    </row>
    <row r="77" spans="1:39" ht="24.9" customHeight="1">
      <c r="A77" s="204"/>
      <c r="B77" s="207"/>
      <c r="C77" s="78">
        <v>31</v>
      </c>
      <c r="D77" s="82" t="s">
        <v>278</v>
      </c>
      <c r="E77" s="82">
        <v>101233352.0742</v>
      </c>
      <c r="F77" s="82">
        <v>0</v>
      </c>
      <c r="G77" s="82">
        <v>7397730.5154999997</v>
      </c>
      <c r="H77" s="82">
        <v>3082387.71</v>
      </c>
      <c r="I77" s="82">
        <v>13408386.5594</v>
      </c>
      <c r="J77" s="82">
        <v>5363354.6238000002</v>
      </c>
      <c r="K77" s="82">
        <v>4473303.5080000004</v>
      </c>
      <c r="L77" s="82">
        <v>30500799.539999999</v>
      </c>
      <c r="M77" s="82">
        <v>7054834.8125</v>
      </c>
      <c r="N77" s="82">
        <v>37509996.710000001</v>
      </c>
      <c r="O77" s="82">
        <v>4963779.4360999996</v>
      </c>
      <c r="P77" s="82">
        <f t="shared" si="12"/>
        <v>2481889.7180499998</v>
      </c>
      <c r="Q77" s="82">
        <f t="shared" si="13"/>
        <v>2481889.7180499998</v>
      </c>
      <c r="R77" s="94">
        <v>97157640.4058</v>
      </c>
      <c r="S77" s="91">
        <f t="shared" si="18"/>
        <v>309663676.17724997</v>
      </c>
      <c r="T77" s="90"/>
      <c r="U77" s="206"/>
      <c r="V77" s="92">
        <v>16</v>
      </c>
      <c r="W77" s="206"/>
      <c r="X77" s="82" t="s">
        <v>279</v>
      </c>
      <c r="Y77" s="82">
        <v>77052471.964000002</v>
      </c>
      <c r="Z77" s="82">
        <v>0</v>
      </c>
      <c r="AA77" s="82">
        <v>5630688.0239000004</v>
      </c>
      <c r="AB77" s="82">
        <v>2346120.0099999998</v>
      </c>
      <c r="AC77" s="82">
        <v>10205622.043299999</v>
      </c>
      <c r="AD77" s="82">
        <v>4082248.8174000001</v>
      </c>
      <c r="AE77" s="82">
        <v>3404797.7873</v>
      </c>
      <c r="AF77" s="82">
        <v>23215293.710000001</v>
      </c>
      <c r="AG77" s="82">
        <v>4996105.1292000003</v>
      </c>
      <c r="AH77" s="82">
        <v>27720457.739999998</v>
      </c>
      <c r="AI77" s="82">
        <v>3778117.2705999999</v>
      </c>
      <c r="AJ77" s="82">
        <f t="shared" si="19"/>
        <v>1889058.6353</v>
      </c>
      <c r="AK77" s="82">
        <f t="shared" si="20"/>
        <v>1889058.6353</v>
      </c>
      <c r="AL77" s="82">
        <v>66513168.389300004</v>
      </c>
      <c r="AM77" s="91">
        <f t="shared" si="17"/>
        <v>227056032.24970001</v>
      </c>
    </row>
    <row r="78" spans="1:39" ht="24.9" customHeight="1">
      <c r="A78" s="78"/>
      <c r="B78" s="193" t="s">
        <v>280</v>
      </c>
      <c r="C78" s="194"/>
      <c r="D78" s="83"/>
      <c r="E78" s="83">
        <f>SUM(E47:E77)</f>
        <v>2290532484.4335008</v>
      </c>
      <c r="F78" s="83">
        <f t="shared" ref="F78:S78" si="21">SUM(F47:F77)</f>
        <v>0</v>
      </c>
      <c r="G78" s="83">
        <f t="shared" si="21"/>
        <v>167382998.8802</v>
      </c>
      <c r="H78" s="83">
        <f t="shared" si="21"/>
        <v>69742916.209999993</v>
      </c>
      <c r="I78" s="83">
        <f t="shared" si="21"/>
        <v>303381685.47040004</v>
      </c>
      <c r="J78" s="83">
        <f t="shared" si="21"/>
        <v>121352674.1885</v>
      </c>
      <c r="K78" s="83">
        <f t="shared" si="21"/>
        <v>101214143.24260004</v>
      </c>
      <c r="L78" s="83">
        <f t="shared" si="21"/>
        <v>690119123.00999987</v>
      </c>
      <c r="M78" s="83">
        <f t="shared" si="21"/>
        <v>156885078.16149995</v>
      </c>
      <c r="N78" s="83">
        <f t="shared" si="21"/>
        <v>833757345.51000023</v>
      </c>
      <c r="O78" s="83">
        <f t="shared" si="21"/>
        <v>112311780.76289999</v>
      </c>
      <c r="P78" s="83">
        <f t="shared" si="21"/>
        <v>56155890.381449997</v>
      </c>
      <c r="Q78" s="83">
        <f t="shared" si="21"/>
        <v>56155890.381449997</v>
      </c>
      <c r="R78" s="83">
        <f t="shared" si="21"/>
        <v>2148480445.1674004</v>
      </c>
      <c r="S78" s="91">
        <f t="shared" si="21"/>
        <v>6939004784.655551</v>
      </c>
      <c r="T78" s="90"/>
      <c r="U78" s="206"/>
      <c r="V78" s="92">
        <v>17</v>
      </c>
      <c r="W78" s="206"/>
      <c r="X78" s="82" t="s">
        <v>281</v>
      </c>
      <c r="Y78" s="82">
        <v>75932808.285600007</v>
      </c>
      <c r="Z78" s="82">
        <v>0</v>
      </c>
      <c r="AA78" s="82">
        <v>5548867.4579999996</v>
      </c>
      <c r="AB78" s="82">
        <v>2312028.11</v>
      </c>
      <c r="AC78" s="82">
        <v>10057322.2676</v>
      </c>
      <c r="AD78" s="82">
        <v>4022928.9070000001</v>
      </c>
      <c r="AE78" s="82">
        <v>3355322.0427000001</v>
      </c>
      <c r="AF78" s="82">
        <v>22877948</v>
      </c>
      <c r="AG78" s="82">
        <v>4616835.0076000001</v>
      </c>
      <c r="AH78" s="82">
        <v>25701527.010000002</v>
      </c>
      <c r="AI78" s="82">
        <v>3723216.7519</v>
      </c>
      <c r="AJ78" s="82">
        <f t="shared" si="19"/>
        <v>1861608.37595</v>
      </c>
      <c r="AK78" s="82">
        <f t="shared" si="20"/>
        <v>1861608.37595</v>
      </c>
      <c r="AL78" s="82">
        <v>61215662.813500002</v>
      </c>
      <c r="AM78" s="91">
        <f t="shared" si="17"/>
        <v>217502858.27795005</v>
      </c>
    </row>
    <row r="79" spans="1:39" ht="24.9" customHeight="1">
      <c r="A79" s="204">
        <v>4</v>
      </c>
      <c r="B79" s="205" t="s">
        <v>282</v>
      </c>
      <c r="C79" s="78">
        <v>1</v>
      </c>
      <c r="D79" s="82" t="s">
        <v>283</v>
      </c>
      <c r="E79" s="82">
        <v>113865018.3846</v>
      </c>
      <c r="F79" s="82">
        <v>0</v>
      </c>
      <c r="G79" s="82">
        <v>8320802.4221999999</v>
      </c>
      <c r="H79" s="82">
        <v>3467001.01</v>
      </c>
      <c r="I79" s="82">
        <v>15081454.3904</v>
      </c>
      <c r="J79" s="82">
        <v>6032581.7560999999</v>
      </c>
      <c r="K79" s="82">
        <v>5031472.0963000003</v>
      </c>
      <c r="L79" s="82">
        <v>34306619.600000001</v>
      </c>
      <c r="M79" s="82">
        <v>9760661.9835000001</v>
      </c>
      <c r="N79" s="82">
        <v>50303088.880000003</v>
      </c>
      <c r="O79" s="82">
        <v>5583148.4899000004</v>
      </c>
      <c r="P79" s="82">
        <v>0</v>
      </c>
      <c r="Q79" s="82">
        <f>O79</f>
        <v>5583148.4899000004</v>
      </c>
      <c r="R79" s="82">
        <v>108604068.4289</v>
      </c>
      <c r="S79" s="91">
        <f t="shared" si="18"/>
        <v>360355917.44190001</v>
      </c>
      <c r="T79" s="90"/>
      <c r="U79" s="206"/>
      <c r="V79" s="92">
        <v>18</v>
      </c>
      <c r="W79" s="206"/>
      <c r="X79" s="82" t="s">
        <v>284</v>
      </c>
      <c r="Y79" s="82">
        <v>78799218.441100001</v>
      </c>
      <c r="Z79" s="82">
        <v>0</v>
      </c>
      <c r="AA79" s="82">
        <v>5758333.3053000001</v>
      </c>
      <c r="AB79" s="82">
        <v>2399305.54</v>
      </c>
      <c r="AC79" s="82">
        <v>10436979.115900001</v>
      </c>
      <c r="AD79" s="82">
        <v>4174791.6464</v>
      </c>
      <c r="AE79" s="82">
        <v>3481983.0921</v>
      </c>
      <c r="AF79" s="82">
        <v>23741574.460000001</v>
      </c>
      <c r="AG79" s="82">
        <v>5022022.1205000002</v>
      </c>
      <c r="AH79" s="82">
        <v>27858419.07</v>
      </c>
      <c r="AI79" s="82">
        <v>3863765.5680999998</v>
      </c>
      <c r="AJ79" s="82">
        <f t="shared" si="19"/>
        <v>1931882.7840499999</v>
      </c>
      <c r="AK79" s="82">
        <f t="shared" si="20"/>
        <v>1931882.7840499999</v>
      </c>
      <c r="AL79" s="82">
        <v>66875167.392200001</v>
      </c>
      <c r="AM79" s="91">
        <f t="shared" si="17"/>
        <v>230479676.96754998</v>
      </c>
    </row>
    <row r="80" spans="1:39" ht="24.9" customHeight="1">
      <c r="A80" s="204"/>
      <c r="B80" s="206"/>
      <c r="C80" s="78">
        <v>2</v>
      </c>
      <c r="D80" s="82" t="s">
        <v>285</v>
      </c>
      <c r="E80" s="82">
        <v>74884116.627299994</v>
      </c>
      <c r="F80" s="82">
        <v>0</v>
      </c>
      <c r="G80" s="82">
        <v>5472233.2448000005</v>
      </c>
      <c r="H80" s="82">
        <v>2280097.19</v>
      </c>
      <c r="I80" s="82">
        <v>9918422.7562000006</v>
      </c>
      <c r="J80" s="82">
        <v>3967369.1024000002</v>
      </c>
      <c r="K80" s="82">
        <v>3308982.4128</v>
      </c>
      <c r="L80" s="82">
        <v>22561985.579999998</v>
      </c>
      <c r="M80" s="82">
        <v>7399373.6194000002</v>
      </c>
      <c r="N80" s="82">
        <v>37733478.509999998</v>
      </c>
      <c r="O80" s="82">
        <v>3671796.2074000002</v>
      </c>
      <c r="P80" s="82">
        <v>0</v>
      </c>
      <c r="Q80" s="82">
        <f t="shared" ref="Q80:Q99" si="22">O80</f>
        <v>3671796.2074000002</v>
      </c>
      <c r="R80" s="82">
        <v>75622460.959299996</v>
      </c>
      <c r="S80" s="91">
        <f t="shared" si="18"/>
        <v>246820316.20959997</v>
      </c>
      <c r="T80" s="90"/>
      <c r="U80" s="206"/>
      <c r="V80" s="92">
        <v>19</v>
      </c>
      <c r="W80" s="206"/>
      <c r="X80" s="82" t="s">
        <v>286</v>
      </c>
      <c r="Y80" s="82">
        <v>95336512.645400003</v>
      </c>
      <c r="Z80" s="82">
        <v>0</v>
      </c>
      <c r="AA80" s="82">
        <v>6966812.9562999997</v>
      </c>
      <c r="AB80" s="82">
        <v>2902838.73</v>
      </c>
      <c r="AC80" s="82">
        <v>12627348.4833</v>
      </c>
      <c r="AD80" s="82">
        <v>5050939.3932999996</v>
      </c>
      <c r="AE80" s="82">
        <v>4212733.7258000001</v>
      </c>
      <c r="AF80" s="82">
        <v>28724128.969999999</v>
      </c>
      <c r="AG80" s="82">
        <v>5273395.1568999998</v>
      </c>
      <c r="AH80" s="82">
        <v>29196528.039999999</v>
      </c>
      <c r="AI80" s="82">
        <v>4674639.4473999999</v>
      </c>
      <c r="AJ80" s="82">
        <f t="shared" si="19"/>
        <v>2337319.7237</v>
      </c>
      <c r="AK80" s="82">
        <f t="shared" si="20"/>
        <v>2337319.7237</v>
      </c>
      <c r="AL80" s="82">
        <v>70386253.518999994</v>
      </c>
      <c r="AM80" s="91">
        <f t="shared" si="17"/>
        <v>263014811.34369996</v>
      </c>
    </row>
    <row r="81" spans="1:39" ht="24.9" customHeight="1">
      <c r="A81" s="204"/>
      <c r="B81" s="206"/>
      <c r="C81" s="78">
        <v>3</v>
      </c>
      <c r="D81" s="82" t="s">
        <v>287</v>
      </c>
      <c r="E81" s="82">
        <v>77034579.378600001</v>
      </c>
      <c r="F81" s="82">
        <v>0</v>
      </c>
      <c r="G81" s="82">
        <v>5629380.5049999999</v>
      </c>
      <c r="H81" s="82">
        <v>2345575.21</v>
      </c>
      <c r="I81" s="82">
        <v>10203252.165200001</v>
      </c>
      <c r="J81" s="82">
        <v>4081300.8661000002</v>
      </c>
      <c r="K81" s="82">
        <v>3404007.1488999999</v>
      </c>
      <c r="L81" s="82">
        <v>23209902.82</v>
      </c>
      <c r="M81" s="82">
        <v>7552752.1161000002</v>
      </c>
      <c r="N81" s="82">
        <v>38549942.939999998</v>
      </c>
      <c r="O81" s="82">
        <v>3777239.9427999998</v>
      </c>
      <c r="P81" s="82">
        <v>0</v>
      </c>
      <c r="Q81" s="82">
        <f t="shared" si="22"/>
        <v>3777239.9427999998</v>
      </c>
      <c r="R81" s="82">
        <v>77764795.394299999</v>
      </c>
      <c r="S81" s="91">
        <f t="shared" si="18"/>
        <v>253552728.48699993</v>
      </c>
      <c r="T81" s="90"/>
      <c r="U81" s="206"/>
      <c r="V81" s="92">
        <v>20</v>
      </c>
      <c r="W81" s="206"/>
      <c r="X81" s="82" t="s">
        <v>288</v>
      </c>
      <c r="Y81" s="82">
        <v>73259518.958000004</v>
      </c>
      <c r="Z81" s="82">
        <v>0</v>
      </c>
      <c r="AA81" s="82">
        <v>5353514.1120999996</v>
      </c>
      <c r="AB81" s="82">
        <v>2230630.88</v>
      </c>
      <c r="AC81" s="82">
        <v>9703244.3282999992</v>
      </c>
      <c r="AD81" s="82">
        <v>3881297.7313000001</v>
      </c>
      <c r="AE81" s="82">
        <v>3237194.6244999999</v>
      </c>
      <c r="AF81" s="82">
        <v>22072507.300000001</v>
      </c>
      <c r="AG81" s="82">
        <v>4723987.6102</v>
      </c>
      <c r="AH81" s="82">
        <v>26271921.75</v>
      </c>
      <c r="AI81" s="82">
        <v>3592137.2377999998</v>
      </c>
      <c r="AJ81" s="82">
        <f t="shared" si="19"/>
        <v>1796068.6188999999</v>
      </c>
      <c r="AK81" s="82">
        <f t="shared" si="20"/>
        <v>1796068.6188999999</v>
      </c>
      <c r="AL81" s="82">
        <v>62712330.959799998</v>
      </c>
      <c r="AM81" s="91">
        <f t="shared" si="17"/>
        <v>215242216.87310001</v>
      </c>
    </row>
    <row r="82" spans="1:39" ht="24.9" customHeight="1">
      <c r="A82" s="204"/>
      <c r="B82" s="206"/>
      <c r="C82" s="78">
        <v>4</v>
      </c>
      <c r="D82" s="82" t="s">
        <v>289</v>
      </c>
      <c r="E82" s="82">
        <v>93111317.598800004</v>
      </c>
      <c r="F82" s="82">
        <v>0</v>
      </c>
      <c r="G82" s="82">
        <v>6804204.5574000003</v>
      </c>
      <c r="H82" s="82">
        <v>2835085.23</v>
      </c>
      <c r="I82" s="82">
        <v>12332620.760199999</v>
      </c>
      <c r="J82" s="82">
        <v>4933048.3041000003</v>
      </c>
      <c r="K82" s="82">
        <v>4114406.7159000002</v>
      </c>
      <c r="L82" s="82">
        <v>28053695.5</v>
      </c>
      <c r="M82" s="82">
        <v>8833203.9383000005</v>
      </c>
      <c r="N82" s="82">
        <v>45366044.149999999</v>
      </c>
      <c r="O82" s="82">
        <v>4565531.3600000003</v>
      </c>
      <c r="P82" s="82">
        <v>0</v>
      </c>
      <c r="Q82" s="82">
        <f t="shared" si="22"/>
        <v>4565531.3600000003</v>
      </c>
      <c r="R82" s="82">
        <v>95649675.541099995</v>
      </c>
      <c r="S82" s="91">
        <f t="shared" si="18"/>
        <v>306598833.65580004</v>
      </c>
      <c r="T82" s="90"/>
      <c r="U82" s="207"/>
      <c r="V82" s="92">
        <v>21</v>
      </c>
      <c r="W82" s="207"/>
      <c r="X82" s="82" t="s">
        <v>290</v>
      </c>
      <c r="Y82" s="82">
        <v>87504676.189300001</v>
      </c>
      <c r="Z82" s="82">
        <v>0</v>
      </c>
      <c r="AA82" s="82">
        <v>6394493.5146000003</v>
      </c>
      <c r="AB82" s="82">
        <v>2664372.2999999998</v>
      </c>
      <c r="AC82" s="82">
        <v>11590019.495100001</v>
      </c>
      <c r="AD82" s="82">
        <v>4636007.7981000002</v>
      </c>
      <c r="AE82" s="82">
        <v>3866660.2156000002</v>
      </c>
      <c r="AF82" s="82">
        <v>26364459.27</v>
      </c>
      <c r="AG82" s="82">
        <v>5440189.5080000004</v>
      </c>
      <c r="AH82" s="82">
        <v>30084407.739999998</v>
      </c>
      <c r="AI82" s="82">
        <v>4290620.6634</v>
      </c>
      <c r="AJ82" s="82">
        <f t="shared" si="19"/>
        <v>2145310.3317</v>
      </c>
      <c r="AK82" s="82">
        <f t="shared" si="20"/>
        <v>2145310.3317</v>
      </c>
      <c r="AL82" s="82">
        <v>72715975.673099995</v>
      </c>
      <c r="AM82" s="91">
        <f t="shared" si="17"/>
        <v>253406572.03549999</v>
      </c>
    </row>
    <row r="83" spans="1:39" ht="24.9" customHeight="1">
      <c r="A83" s="204"/>
      <c r="B83" s="206"/>
      <c r="C83" s="78">
        <v>5</v>
      </c>
      <c r="D83" s="82" t="s">
        <v>291</v>
      </c>
      <c r="E83" s="82">
        <v>70715016.466600001</v>
      </c>
      <c r="F83" s="82">
        <v>0</v>
      </c>
      <c r="G83" s="82">
        <v>5167571.9957999997</v>
      </c>
      <c r="H83" s="82">
        <v>2153155</v>
      </c>
      <c r="I83" s="82">
        <v>9366224.2423999999</v>
      </c>
      <c r="J83" s="82">
        <v>3746489.6970000002</v>
      </c>
      <c r="K83" s="82">
        <v>3124758.0441999999</v>
      </c>
      <c r="L83" s="82">
        <v>21305869.039999999</v>
      </c>
      <c r="M83" s="82">
        <v>6955920.8311999999</v>
      </c>
      <c r="N83" s="82">
        <v>35372890.600000001</v>
      </c>
      <c r="O83" s="82">
        <v>3467372.5345000001</v>
      </c>
      <c r="P83" s="82">
        <v>0</v>
      </c>
      <c r="Q83" s="82">
        <f t="shared" si="22"/>
        <v>3467372.5345000001</v>
      </c>
      <c r="R83" s="82">
        <v>69428475.5</v>
      </c>
      <c r="S83" s="91">
        <f t="shared" si="18"/>
        <v>230803743.9517</v>
      </c>
      <c r="T83" s="90"/>
      <c r="U83" s="78"/>
      <c r="V83" s="194" t="s">
        <v>292</v>
      </c>
      <c r="W83" s="195"/>
      <c r="X83" s="83"/>
      <c r="Y83" s="83">
        <f>Y62+Y63+Y65+Y66+Y67+Y68+Y69+Y70+Y71+Y72+Y73+Y74+Y75+Y76+Y77+Y78+Y79+Y80+Y81+Y82+Y64</f>
        <v>1803649525.7648003</v>
      </c>
      <c r="Z83" s="83">
        <f t="shared" ref="Z83:AL83" si="23">Z62+Z63+Z65+Z66+Z67+Z68+Z69+Z70+Z71+Z72+Z73+Z74+Z75+Z76+Z77+Z78+Z79+Z80+Z81+Z82+Z64</f>
        <v>0</v>
      </c>
      <c r="AA83" s="83">
        <f t="shared" si="23"/>
        <v>131803529.79190001</v>
      </c>
      <c r="AB83" s="83">
        <f t="shared" si="23"/>
        <v>54918137.409999996</v>
      </c>
      <c r="AC83" s="83">
        <f t="shared" si="23"/>
        <v>238893897.74789998</v>
      </c>
      <c r="AD83" s="83">
        <f t="shared" si="23"/>
        <v>95557559.099299997</v>
      </c>
      <c r="AE83" s="83">
        <f t="shared" si="23"/>
        <v>79699739.122600004</v>
      </c>
      <c r="AF83" s="83">
        <f t="shared" si="23"/>
        <v>543425180.57999992</v>
      </c>
      <c r="AG83" s="83">
        <f t="shared" si="23"/>
        <v>111653815.9575</v>
      </c>
      <c r="AH83" s="83">
        <f t="shared" si="23"/>
        <v>617984602.8599999</v>
      </c>
      <c r="AI83" s="83">
        <f t="shared" si="23"/>
        <v>88438427.0854</v>
      </c>
      <c r="AJ83" s="83">
        <f t="shared" si="23"/>
        <v>44219213.5427</v>
      </c>
      <c r="AK83" s="83">
        <f t="shared" si="23"/>
        <v>44219213.5427</v>
      </c>
      <c r="AL83" s="83">
        <f t="shared" si="23"/>
        <v>1490857035.0088999</v>
      </c>
      <c r="AM83" s="91">
        <f>SUM(AM62:AM82)</f>
        <v>5212662236.8856001</v>
      </c>
    </row>
    <row r="84" spans="1:39" ht="24.9" customHeight="1">
      <c r="A84" s="204"/>
      <c r="B84" s="206"/>
      <c r="C84" s="78">
        <v>6</v>
      </c>
      <c r="D84" s="82" t="s">
        <v>293</v>
      </c>
      <c r="E84" s="82">
        <v>81408752.565400004</v>
      </c>
      <c r="F84" s="82">
        <v>0</v>
      </c>
      <c r="G84" s="82">
        <v>5949027.6747000003</v>
      </c>
      <c r="H84" s="82">
        <v>2478761.5299999998</v>
      </c>
      <c r="I84" s="82">
        <v>10782612.6603</v>
      </c>
      <c r="J84" s="82">
        <v>4313045.0641000001</v>
      </c>
      <c r="K84" s="82">
        <v>3597293.2928999998</v>
      </c>
      <c r="L84" s="82">
        <v>24527806.219999999</v>
      </c>
      <c r="M84" s="82">
        <v>7788324.4994999999</v>
      </c>
      <c r="N84" s="82">
        <v>39803941.859999999</v>
      </c>
      <c r="O84" s="82">
        <v>3991718.9703000002</v>
      </c>
      <c r="P84" s="82">
        <v>0</v>
      </c>
      <c r="Q84" s="82">
        <f t="shared" si="22"/>
        <v>3991718.9703000002</v>
      </c>
      <c r="R84" s="82">
        <v>81055183.809699997</v>
      </c>
      <c r="S84" s="91">
        <f t="shared" si="18"/>
        <v>265696468.1469</v>
      </c>
      <c r="T84" s="90"/>
      <c r="U84" s="205">
        <v>22</v>
      </c>
      <c r="V84" s="92">
        <v>1</v>
      </c>
      <c r="W84" s="79" t="s">
        <v>113</v>
      </c>
      <c r="X84" s="82" t="s">
        <v>294</v>
      </c>
      <c r="Y84" s="82">
        <v>93467555.903400004</v>
      </c>
      <c r="Z84" s="82">
        <f>-8911571.37</f>
        <v>-8911571.3699999992</v>
      </c>
      <c r="AA84" s="82">
        <v>6830237.0350000001</v>
      </c>
      <c r="AB84" s="82">
        <v>2845932.1</v>
      </c>
      <c r="AC84" s="82">
        <v>12379804.626</v>
      </c>
      <c r="AD84" s="82">
        <v>4951921.8503999999</v>
      </c>
      <c r="AE84" s="82">
        <v>4130148.1886999998</v>
      </c>
      <c r="AF84" s="82">
        <v>28161027.25</v>
      </c>
      <c r="AG84" s="82">
        <v>6129796.1079000002</v>
      </c>
      <c r="AH84" s="82">
        <v>33833081.640000001</v>
      </c>
      <c r="AI84" s="82">
        <v>4582998.8086000001</v>
      </c>
      <c r="AJ84" s="82">
        <f t="shared" si="19"/>
        <v>2291499.4043000001</v>
      </c>
      <c r="AK84" s="82">
        <f t="shared" si="20"/>
        <v>2291499.4043000001</v>
      </c>
      <c r="AL84" s="82">
        <v>77553354.883900002</v>
      </c>
      <c r="AM84" s="91">
        <f t="shared" ref="AM84:AM104" si="24">Y84+Z84+AA84+AB84+AC84+AD84+AE84+AF84+AG84+AH84+AK84+AL84</f>
        <v>263662787.6196</v>
      </c>
    </row>
    <row r="85" spans="1:39" ht="24.9" customHeight="1">
      <c r="A85" s="204"/>
      <c r="B85" s="206"/>
      <c r="C85" s="78">
        <v>7</v>
      </c>
      <c r="D85" s="82" t="s">
        <v>295</v>
      </c>
      <c r="E85" s="82">
        <v>75447548.8213</v>
      </c>
      <c r="F85" s="82">
        <v>0</v>
      </c>
      <c r="G85" s="82">
        <v>5513406.6273999996</v>
      </c>
      <c r="H85" s="82">
        <v>2297252.7599999998</v>
      </c>
      <c r="I85" s="82">
        <v>9993049.5120999999</v>
      </c>
      <c r="J85" s="82">
        <v>3997219.8048999999</v>
      </c>
      <c r="K85" s="82">
        <v>3333879.3777000001</v>
      </c>
      <c r="L85" s="82">
        <v>22731743.199999999</v>
      </c>
      <c r="M85" s="82">
        <v>7454681.3499999996</v>
      </c>
      <c r="N85" s="82">
        <v>38027892.630000003</v>
      </c>
      <c r="O85" s="82">
        <v>3699423.003</v>
      </c>
      <c r="P85" s="82">
        <v>0</v>
      </c>
      <c r="Q85" s="82">
        <f t="shared" si="22"/>
        <v>3699423.003</v>
      </c>
      <c r="R85" s="82">
        <v>76394978.999400005</v>
      </c>
      <c r="S85" s="91">
        <f t="shared" si="18"/>
        <v>248891076.08579999</v>
      </c>
      <c r="T85" s="90"/>
      <c r="U85" s="206"/>
      <c r="V85" s="92">
        <v>2</v>
      </c>
      <c r="W85" s="79" t="s">
        <v>113</v>
      </c>
      <c r="X85" s="82" t="s">
        <v>296</v>
      </c>
      <c r="Y85" s="82">
        <v>82646411.808300003</v>
      </c>
      <c r="Z85" s="82">
        <f t="shared" ref="Z85:Z104" si="25">-8911571.37</f>
        <v>-8911571.3699999992</v>
      </c>
      <c r="AA85" s="82">
        <v>6039470.8869000003</v>
      </c>
      <c r="AB85" s="82">
        <v>2516446.2000000002</v>
      </c>
      <c r="AC85" s="82">
        <v>10946540.9824</v>
      </c>
      <c r="AD85" s="82">
        <v>4378616.3930000002</v>
      </c>
      <c r="AE85" s="82">
        <v>3651983.0301999999</v>
      </c>
      <c r="AF85" s="82">
        <v>24900703.059999999</v>
      </c>
      <c r="AG85" s="82">
        <v>5260019.7026000004</v>
      </c>
      <c r="AH85" s="82">
        <v>29203087.829999998</v>
      </c>
      <c r="AI85" s="82">
        <v>4052405.1708</v>
      </c>
      <c r="AJ85" s="82">
        <f t="shared" si="19"/>
        <v>2026202.5854</v>
      </c>
      <c r="AK85" s="82">
        <f t="shared" si="20"/>
        <v>2026202.5854</v>
      </c>
      <c r="AL85" s="82">
        <v>65404637.928000003</v>
      </c>
      <c r="AM85" s="91">
        <f t="shared" si="24"/>
        <v>228062549.0368</v>
      </c>
    </row>
    <row r="86" spans="1:39" ht="24.9" customHeight="1">
      <c r="A86" s="204"/>
      <c r="B86" s="206"/>
      <c r="C86" s="78">
        <v>8</v>
      </c>
      <c r="D86" s="82" t="s">
        <v>297</v>
      </c>
      <c r="E86" s="82">
        <v>67459483.274900004</v>
      </c>
      <c r="F86" s="82">
        <v>0</v>
      </c>
      <c r="G86" s="82">
        <v>4929670.5854000002</v>
      </c>
      <c r="H86" s="82">
        <v>2054029.41</v>
      </c>
      <c r="I86" s="82">
        <v>8935027.9361000005</v>
      </c>
      <c r="J86" s="82">
        <v>3574011.1745000002</v>
      </c>
      <c r="K86" s="82">
        <v>2980902.4101</v>
      </c>
      <c r="L86" s="82">
        <v>20325002.920000002</v>
      </c>
      <c r="M86" s="82">
        <v>6779227.9318000004</v>
      </c>
      <c r="N86" s="82">
        <v>34432318.950000003</v>
      </c>
      <c r="O86" s="82">
        <v>3307743.8313000002</v>
      </c>
      <c r="P86" s="82">
        <v>0</v>
      </c>
      <c r="Q86" s="82">
        <f t="shared" si="22"/>
        <v>3307743.8313000002</v>
      </c>
      <c r="R86" s="82">
        <v>66960494.062899999</v>
      </c>
      <c r="S86" s="91">
        <f t="shared" si="18"/>
        <v>221737912.48700002</v>
      </c>
      <c r="T86" s="90"/>
      <c r="U86" s="206"/>
      <c r="V86" s="92">
        <v>3</v>
      </c>
      <c r="W86" s="79" t="s">
        <v>113</v>
      </c>
      <c r="X86" s="82" t="s">
        <v>298</v>
      </c>
      <c r="Y86" s="82">
        <v>104303776.9049</v>
      </c>
      <c r="Z86" s="82">
        <f t="shared" si="25"/>
        <v>-8911571.3699999992</v>
      </c>
      <c r="AA86" s="82">
        <v>7622104.9435000001</v>
      </c>
      <c r="AB86" s="82">
        <v>3175877.06</v>
      </c>
      <c r="AC86" s="82">
        <v>13815065.210100001</v>
      </c>
      <c r="AD86" s="82">
        <v>5526026.0840999996</v>
      </c>
      <c r="AE86" s="82">
        <v>4608979.5662000002</v>
      </c>
      <c r="AF86" s="82">
        <v>31425893.989999998</v>
      </c>
      <c r="AG86" s="82">
        <v>6839344.5259999996</v>
      </c>
      <c r="AH86" s="82">
        <v>37610149.829999998</v>
      </c>
      <c r="AI86" s="82">
        <v>5114331.7127999999</v>
      </c>
      <c r="AJ86" s="82">
        <f t="shared" si="19"/>
        <v>2557165.8563999999</v>
      </c>
      <c r="AK86" s="82">
        <f t="shared" si="20"/>
        <v>2557165.8563999999</v>
      </c>
      <c r="AL86" s="82">
        <v>87464066.239700004</v>
      </c>
      <c r="AM86" s="91">
        <f t="shared" si="24"/>
        <v>296036878.8409</v>
      </c>
    </row>
    <row r="87" spans="1:39" ht="24.9" customHeight="1">
      <c r="A87" s="204"/>
      <c r="B87" s="206"/>
      <c r="C87" s="78">
        <v>9</v>
      </c>
      <c r="D87" s="82" t="s">
        <v>299</v>
      </c>
      <c r="E87" s="82">
        <v>74926401.677000001</v>
      </c>
      <c r="F87" s="82">
        <v>0</v>
      </c>
      <c r="G87" s="82">
        <v>5475323.2680000002</v>
      </c>
      <c r="H87" s="82">
        <v>2281384.7000000002</v>
      </c>
      <c r="I87" s="82">
        <v>9924023.4231000002</v>
      </c>
      <c r="J87" s="82">
        <v>3969609.3692000001</v>
      </c>
      <c r="K87" s="82">
        <v>3310850.9062999999</v>
      </c>
      <c r="L87" s="82">
        <v>22574725.73</v>
      </c>
      <c r="M87" s="82">
        <v>7452732.1309000002</v>
      </c>
      <c r="N87" s="82">
        <v>38017516.539999999</v>
      </c>
      <c r="O87" s="82">
        <v>3673869.5721</v>
      </c>
      <c r="P87" s="82">
        <v>0</v>
      </c>
      <c r="Q87" s="82">
        <f t="shared" si="22"/>
        <v>3673869.5721</v>
      </c>
      <c r="R87" s="82">
        <v>76367753.024000004</v>
      </c>
      <c r="S87" s="91">
        <f t="shared" si="18"/>
        <v>247974190.34060001</v>
      </c>
      <c r="T87" s="90"/>
      <c r="U87" s="206"/>
      <c r="V87" s="92">
        <v>4</v>
      </c>
      <c r="W87" s="79" t="s">
        <v>113</v>
      </c>
      <c r="X87" s="82" t="s">
        <v>300</v>
      </c>
      <c r="Y87" s="82">
        <v>82586662.303299993</v>
      </c>
      <c r="Z87" s="82">
        <f t="shared" si="25"/>
        <v>-8911571.3699999992</v>
      </c>
      <c r="AA87" s="82">
        <v>6035104.6308000004</v>
      </c>
      <c r="AB87" s="82">
        <v>2514626.9300000002</v>
      </c>
      <c r="AC87" s="82">
        <v>10938627.1434</v>
      </c>
      <c r="AD87" s="82">
        <v>4375450.8574000001</v>
      </c>
      <c r="AE87" s="82">
        <v>3649342.8166</v>
      </c>
      <c r="AF87" s="82">
        <v>24882701.010000002</v>
      </c>
      <c r="AG87" s="82">
        <v>5452458.8075999999</v>
      </c>
      <c r="AH87" s="82">
        <v>30227479.690000001</v>
      </c>
      <c r="AI87" s="82">
        <v>4049475.4706999999</v>
      </c>
      <c r="AJ87" s="82">
        <f t="shared" si="19"/>
        <v>2024737.73535</v>
      </c>
      <c r="AK87" s="82">
        <f t="shared" si="20"/>
        <v>2024737.73535</v>
      </c>
      <c r="AL87" s="82">
        <v>68092556.574399993</v>
      </c>
      <c r="AM87" s="91">
        <f t="shared" si="24"/>
        <v>231868177.12884998</v>
      </c>
    </row>
    <row r="88" spans="1:39" ht="24.9" customHeight="1">
      <c r="A88" s="204"/>
      <c r="B88" s="206"/>
      <c r="C88" s="78">
        <v>10</v>
      </c>
      <c r="D88" s="82" t="s">
        <v>301</v>
      </c>
      <c r="E88" s="82">
        <v>118536268.4331</v>
      </c>
      <c r="F88" s="82">
        <v>0</v>
      </c>
      <c r="G88" s="82">
        <v>8662158.7868000008</v>
      </c>
      <c r="H88" s="82">
        <v>3609232.83</v>
      </c>
      <c r="I88" s="82">
        <v>15700162.801100001</v>
      </c>
      <c r="J88" s="82">
        <v>6280065.1204000004</v>
      </c>
      <c r="K88" s="82">
        <v>5237885.4847999997</v>
      </c>
      <c r="L88" s="82">
        <v>35714029.890000001</v>
      </c>
      <c r="M88" s="82">
        <v>10420684.9913</v>
      </c>
      <c r="N88" s="82">
        <v>53816523.390000001</v>
      </c>
      <c r="O88" s="82">
        <v>5812194.1002000002</v>
      </c>
      <c r="P88" s="82">
        <v>0</v>
      </c>
      <c r="Q88" s="82">
        <f t="shared" si="22"/>
        <v>5812194.1002000002</v>
      </c>
      <c r="R88" s="82">
        <v>117823027.0684</v>
      </c>
      <c r="S88" s="91">
        <f t="shared" si="18"/>
        <v>381612232.89610004</v>
      </c>
      <c r="T88" s="90"/>
      <c r="U88" s="206"/>
      <c r="V88" s="92">
        <v>5</v>
      </c>
      <c r="W88" s="79" t="s">
        <v>113</v>
      </c>
      <c r="X88" s="82" t="s">
        <v>302</v>
      </c>
      <c r="Y88" s="82">
        <v>112921619.4721</v>
      </c>
      <c r="Z88" s="82">
        <f t="shared" si="25"/>
        <v>-8911571.3699999992</v>
      </c>
      <c r="AA88" s="82">
        <v>8251862.5839999998</v>
      </c>
      <c r="AB88" s="82">
        <v>3438276.08</v>
      </c>
      <c r="AC88" s="82">
        <v>14956500.933499999</v>
      </c>
      <c r="AD88" s="82">
        <v>5982600.3733999999</v>
      </c>
      <c r="AE88" s="82">
        <v>4989785.1464999998</v>
      </c>
      <c r="AF88" s="82">
        <v>34022381.049999997</v>
      </c>
      <c r="AG88" s="82">
        <v>6762671.6118000001</v>
      </c>
      <c r="AH88" s="82">
        <v>37202004.57</v>
      </c>
      <c r="AI88" s="82">
        <v>5536890.7692</v>
      </c>
      <c r="AJ88" s="82">
        <f t="shared" si="19"/>
        <v>2768445.3846</v>
      </c>
      <c r="AK88" s="82">
        <f t="shared" si="20"/>
        <v>2768445.3846</v>
      </c>
      <c r="AL88" s="82">
        <v>86393127.172900006</v>
      </c>
      <c r="AM88" s="91">
        <f t="shared" si="24"/>
        <v>308777703.00880003</v>
      </c>
    </row>
    <row r="89" spans="1:39" ht="24.9" customHeight="1">
      <c r="A89" s="204"/>
      <c r="B89" s="206"/>
      <c r="C89" s="78">
        <v>11</v>
      </c>
      <c r="D89" s="82" t="s">
        <v>303</v>
      </c>
      <c r="E89" s="82">
        <v>82382849.709299996</v>
      </c>
      <c r="F89" s="82">
        <v>0</v>
      </c>
      <c r="G89" s="82">
        <v>6020210.8174999999</v>
      </c>
      <c r="H89" s="82">
        <v>2508421.17</v>
      </c>
      <c r="I89" s="82">
        <v>10911632.106799999</v>
      </c>
      <c r="J89" s="82">
        <v>4364652.8426999999</v>
      </c>
      <c r="K89" s="82">
        <v>3640336.7374</v>
      </c>
      <c r="L89" s="82">
        <v>24821293.899999999</v>
      </c>
      <c r="M89" s="82">
        <v>7991239.2959000003</v>
      </c>
      <c r="N89" s="82">
        <v>40884097.920000002</v>
      </c>
      <c r="O89" s="82">
        <v>4039481.9186999998</v>
      </c>
      <c r="P89" s="82">
        <v>0</v>
      </c>
      <c r="Q89" s="82">
        <f t="shared" si="22"/>
        <v>4039481.9186999998</v>
      </c>
      <c r="R89" s="82">
        <v>83889423.061499998</v>
      </c>
      <c r="S89" s="91">
        <f t="shared" si="18"/>
        <v>271453639.47979999</v>
      </c>
      <c r="T89" s="90"/>
      <c r="U89" s="206"/>
      <c r="V89" s="92">
        <v>6</v>
      </c>
      <c r="W89" s="79" t="s">
        <v>113</v>
      </c>
      <c r="X89" s="82" t="s">
        <v>304</v>
      </c>
      <c r="Y89" s="82">
        <v>87797385.566699997</v>
      </c>
      <c r="Z89" s="82">
        <f t="shared" si="25"/>
        <v>-8911571.3699999992</v>
      </c>
      <c r="AA89" s="82">
        <v>6415883.5510999998</v>
      </c>
      <c r="AB89" s="82">
        <v>2673284.81</v>
      </c>
      <c r="AC89" s="82">
        <v>11628788.9363</v>
      </c>
      <c r="AD89" s="82">
        <v>4651515.5745000001</v>
      </c>
      <c r="AE89" s="82">
        <v>3879594.4696</v>
      </c>
      <c r="AF89" s="82">
        <v>26452650.260000002</v>
      </c>
      <c r="AG89" s="82">
        <v>5323265.8728999998</v>
      </c>
      <c r="AH89" s="82">
        <v>29539759.850000001</v>
      </c>
      <c r="AI89" s="82">
        <v>4304973.0952000003</v>
      </c>
      <c r="AJ89" s="82">
        <f t="shared" si="19"/>
        <v>2152486.5476000002</v>
      </c>
      <c r="AK89" s="82">
        <f t="shared" si="20"/>
        <v>2152486.5476000002</v>
      </c>
      <c r="AL89" s="82">
        <v>66288037.175300002</v>
      </c>
      <c r="AM89" s="91">
        <f t="shared" si="24"/>
        <v>237891081.24399999</v>
      </c>
    </row>
    <row r="90" spans="1:39" ht="24.9" customHeight="1">
      <c r="A90" s="204"/>
      <c r="B90" s="206"/>
      <c r="C90" s="78">
        <v>12</v>
      </c>
      <c r="D90" s="82" t="s">
        <v>305</v>
      </c>
      <c r="E90" s="82">
        <v>100721305.10349999</v>
      </c>
      <c r="F90" s="82">
        <v>0</v>
      </c>
      <c r="G90" s="82">
        <v>7360312.1606000001</v>
      </c>
      <c r="H90" s="82">
        <v>3066796.73</v>
      </c>
      <c r="I90" s="82">
        <v>13340565.791099999</v>
      </c>
      <c r="J90" s="82">
        <v>5336226.3163999999</v>
      </c>
      <c r="K90" s="82">
        <v>4450677.1553999996</v>
      </c>
      <c r="L90" s="82">
        <v>30346523.879999999</v>
      </c>
      <c r="M90" s="82">
        <v>9020024.0654000007</v>
      </c>
      <c r="N90" s="82">
        <v>46360525.07</v>
      </c>
      <c r="O90" s="82">
        <v>4938672.2143000001</v>
      </c>
      <c r="P90" s="82">
        <v>0</v>
      </c>
      <c r="Q90" s="82">
        <f t="shared" si="22"/>
        <v>4938672.2143000001</v>
      </c>
      <c r="R90" s="82">
        <v>98259110.370100006</v>
      </c>
      <c r="S90" s="91">
        <f t="shared" si="18"/>
        <v>323200738.85680002</v>
      </c>
      <c r="T90" s="90"/>
      <c r="U90" s="206"/>
      <c r="V90" s="92">
        <v>7</v>
      </c>
      <c r="W90" s="79" t="s">
        <v>113</v>
      </c>
      <c r="X90" s="82" t="s">
        <v>306</v>
      </c>
      <c r="Y90" s="82">
        <v>73669979.987399995</v>
      </c>
      <c r="Z90" s="82">
        <f t="shared" si="25"/>
        <v>-8911571.3699999992</v>
      </c>
      <c r="AA90" s="82">
        <v>5383508.9708000002</v>
      </c>
      <c r="AB90" s="82">
        <v>2243128.7400000002</v>
      </c>
      <c r="AC90" s="82">
        <v>9757610.0095000006</v>
      </c>
      <c r="AD90" s="82">
        <v>3903044.0038000001</v>
      </c>
      <c r="AE90" s="82">
        <v>3255332.0932</v>
      </c>
      <c r="AF90" s="82">
        <v>22196175.920000002</v>
      </c>
      <c r="AG90" s="82">
        <v>4797150.9499000004</v>
      </c>
      <c r="AH90" s="82">
        <v>26739144.859999999</v>
      </c>
      <c r="AI90" s="82">
        <v>3612263.3917</v>
      </c>
      <c r="AJ90" s="82">
        <f t="shared" si="19"/>
        <v>1806131.69585</v>
      </c>
      <c r="AK90" s="82">
        <f t="shared" si="20"/>
        <v>1806131.69585</v>
      </c>
      <c r="AL90" s="82">
        <v>58939457.417400002</v>
      </c>
      <c r="AM90" s="91">
        <f t="shared" si="24"/>
        <v>203779093.27785003</v>
      </c>
    </row>
    <row r="91" spans="1:39" ht="24.9" customHeight="1">
      <c r="A91" s="204"/>
      <c r="B91" s="206"/>
      <c r="C91" s="78">
        <v>13</v>
      </c>
      <c r="D91" s="82" t="s">
        <v>307</v>
      </c>
      <c r="E91" s="82">
        <v>74004450.809200004</v>
      </c>
      <c r="F91" s="82">
        <v>0</v>
      </c>
      <c r="G91" s="82">
        <v>5407950.7674000002</v>
      </c>
      <c r="H91" s="82">
        <v>2253312.8199999998</v>
      </c>
      <c r="I91" s="82">
        <v>9801910.7659000009</v>
      </c>
      <c r="J91" s="82">
        <v>3920764.3064000001</v>
      </c>
      <c r="K91" s="82">
        <v>3270111.7036000001</v>
      </c>
      <c r="L91" s="82">
        <v>22296949.309999999</v>
      </c>
      <c r="M91" s="82">
        <v>7346385.3507000003</v>
      </c>
      <c r="N91" s="82">
        <v>37451411.359999999</v>
      </c>
      <c r="O91" s="82">
        <v>3628663.5144000002</v>
      </c>
      <c r="P91" s="82">
        <v>0</v>
      </c>
      <c r="Q91" s="82">
        <f t="shared" si="22"/>
        <v>3628663.5144000002</v>
      </c>
      <c r="R91" s="82">
        <v>74882340.309</v>
      </c>
      <c r="S91" s="91">
        <f t="shared" si="18"/>
        <v>244264251.01660001</v>
      </c>
      <c r="T91" s="90"/>
      <c r="U91" s="206"/>
      <c r="V91" s="92">
        <v>8</v>
      </c>
      <c r="W91" s="79" t="s">
        <v>113</v>
      </c>
      <c r="X91" s="82" t="s">
        <v>308</v>
      </c>
      <c r="Y91" s="82">
        <v>86326603.823699996</v>
      </c>
      <c r="Z91" s="82">
        <f t="shared" si="25"/>
        <v>-8911571.3699999992</v>
      </c>
      <c r="AA91" s="82">
        <v>6308404.6742000002</v>
      </c>
      <c r="AB91" s="82">
        <v>2628501.9500000002</v>
      </c>
      <c r="AC91" s="82">
        <v>11433983.471899999</v>
      </c>
      <c r="AD91" s="82">
        <v>4573593.3887</v>
      </c>
      <c r="AE91" s="82">
        <v>3814603.5057000001</v>
      </c>
      <c r="AF91" s="82">
        <v>26009515.489999998</v>
      </c>
      <c r="AG91" s="82">
        <v>5539868.7609999999</v>
      </c>
      <c r="AH91" s="82">
        <v>30692780.359999999</v>
      </c>
      <c r="AI91" s="82">
        <v>4232856.1890000002</v>
      </c>
      <c r="AJ91" s="82">
        <f t="shared" si="19"/>
        <v>2116428.0945000001</v>
      </c>
      <c r="AK91" s="82">
        <f t="shared" si="20"/>
        <v>2116428.0945000001</v>
      </c>
      <c r="AL91" s="82">
        <v>69313466.6567</v>
      </c>
      <c r="AM91" s="91">
        <f t="shared" si="24"/>
        <v>239846178.8064</v>
      </c>
    </row>
    <row r="92" spans="1:39" ht="24.9" customHeight="1">
      <c r="A92" s="204"/>
      <c r="B92" s="206"/>
      <c r="C92" s="78">
        <v>14</v>
      </c>
      <c r="D92" s="82" t="s">
        <v>309</v>
      </c>
      <c r="E92" s="82">
        <v>73375853.334900007</v>
      </c>
      <c r="F92" s="82">
        <v>0</v>
      </c>
      <c r="G92" s="82">
        <v>5362015.3653999995</v>
      </c>
      <c r="H92" s="82">
        <v>2234173.0699999998</v>
      </c>
      <c r="I92" s="82">
        <v>9718652.8498999998</v>
      </c>
      <c r="J92" s="82">
        <v>3887461.14</v>
      </c>
      <c r="K92" s="82">
        <v>3242335.2126000002</v>
      </c>
      <c r="L92" s="82">
        <v>22107557.91</v>
      </c>
      <c r="M92" s="82">
        <v>7445523.2871000003</v>
      </c>
      <c r="N92" s="82">
        <v>37979142.43</v>
      </c>
      <c r="O92" s="82">
        <v>3597841.4665999999</v>
      </c>
      <c r="P92" s="82">
        <v>0</v>
      </c>
      <c r="Q92" s="82">
        <f t="shared" si="22"/>
        <v>3597841.4665999999</v>
      </c>
      <c r="R92" s="82">
        <v>76267062.545100003</v>
      </c>
      <c r="S92" s="91">
        <f t="shared" si="18"/>
        <v>245217618.61160001</v>
      </c>
      <c r="T92" s="90"/>
      <c r="U92" s="206"/>
      <c r="V92" s="92">
        <v>9</v>
      </c>
      <c r="W92" s="79" t="s">
        <v>113</v>
      </c>
      <c r="X92" s="82" t="s">
        <v>310</v>
      </c>
      <c r="Y92" s="82">
        <v>84660835.570099995</v>
      </c>
      <c r="Z92" s="82">
        <f t="shared" si="25"/>
        <v>-8911571.3699999992</v>
      </c>
      <c r="AA92" s="82">
        <v>6186676.9589999998</v>
      </c>
      <c r="AB92" s="82">
        <v>2577782.0699999998</v>
      </c>
      <c r="AC92" s="82">
        <v>11213351.988399999</v>
      </c>
      <c r="AD92" s="82">
        <v>4485340.7953000003</v>
      </c>
      <c r="AE92" s="82">
        <v>3740996.4698999999</v>
      </c>
      <c r="AF92" s="82">
        <v>25507632.829999998</v>
      </c>
      <c r="AG92" s="82">
        <v>5233972.0373999998</v>
      </c>
      <c r="AH92" s="82">
        <v>29064430.899999999</v>
      </c>
      <c r="AI92" s="82">
        <v>4151178.5003999998</v>
      </c>
      <c r="AJ92" s="82">
        <f t="shared" si="19"/>
        <v>2075589.2501999999</v>
      </c>
      <c r="AK92" s="82">
        <f t="shared" si="20"/>
        <v>2075589.2501999999</v>
      </c>
      <c r="AL92" s="82">
        <v>65040813.720100001</v>
      </c>
      <c r="AM92" s="91">
        <f t="shared" si="24"/>
        <v>230875851.22039998</v>
      </c>
    </row>
    <row r="93" spans="1:39" ht="24.9" customHeight="1">
      <c r="A93" s="204"/>
      <c r="B93" s="206"/>
      <c r="C93" s="78">
        <v>15</v>
      </c>
      <c r="D93" s="82" t="s">
        <v>311</v>
      </c>
      <c r="E93" s="82">
        <v>88067091.194999993</v>
      </c>
      <c r="F93" s="82">
        <v>0</v>
      </c>
      <c r="G93" s="82">
        <v>6435592.5650000004</v>
      </c>
      <c r="H93" s="82">
        <v>2681496.9</v>
      </c>
      <c r="I93" s="82">
        <v>11664511.5242</v>
      </c>
      <c r="J93" s="82">
        <v>4665804.6096999999</v>
      </c>
      <c r="K93" s="82">
        <v>3891512.233</v>
      </c>
      <c r="L93" s="82">
        <v>26533910.41</v>
      </c>
      <c r="M93" s="82">
        <v>8274093.8541000001</v>
      </c>
      <c r="N93" s="82">
        <v>42389789.32</v>
      </c>
      <c r="O93" s="82">
        <v>4318197.5833999999</v>
      </c>
      <c r="P93" s="82">
        <v>0</v>
      </c>
      <c r="Q93" s="82">
        <f t="shared" si="22"/>
        <v>4318197.5833999999</v>
      </c>
      <c r="R93" s="82">
        <v>87840231.506500006</v>
      </c>
      <c r="S93" s="91">
        <f t="shared" si="18"/>
        <v>286762231.70089996</v>
      </c>
      <c r="T93" s="90"/>
      <c r="U93" s="206"/>
      <c r="V93" s="92">
        <v>10</v>
      </c>
      <c r="W93" s="79" t="s">
        <v>113</v>
      </c>
      <c r="X93" s="82" t="s">
        <v>312</v>
      </c>
      <c r="Y93" s="82">
        <v>89505710.825000003</v>
      </c>
      <c r="Z93" s="82">
        <f t="shared" si="25"/>
        <v>-8911571.3699999992</v>
      </c>
      <c r="AA93" s="82">
        <v>6540721.1627000002</v>
      </c>
      <c r="AB93" s="82">
        <v>2725300.48</v>
      </c>
      <c r="AC93" s="82">
        <v>11855057.1074</v>
      </c>
      <c r="AD93" s="82">
        <v>4742022.8428999996</v>
      </c>
      <c r="AE93" s="82">
        <v>3955082.0161000001</v>
      </c>
      <c r="AF93" s="82">
        <v>26967355.010000002</v>
      </c>
      <c r="AG93" s="82">
        <v>5511839.2083000001</v>
      </c>
      <c r="AH93" s="82">
        <v>30543573.440000001</v>
      </c>
      <c r="AI93" s="82">
        <v>4388737.4833000004</v>
      </c>
      <c r="AJ93" s="82">
        <f t="shared" si="19"/>
        <v>2194368.7416500002</v>
      </c>
      <c r="AK93" s="82">
        <f t="shared" si="20"/>
        <v>2194368.7416500002</v>
      </c>
      <c r="AL93" s="82">
        <v>68921960.172199994</v>
      </c>
      <c r="AM93" s="91">
        <f t="shared" si="24"/>
        <v>244551419.63624999</v>
      </c>
    </row>
    <row r="94" spans="1:39" ht="24.9" customHeight="1">
      <c r="A94" s="204"/>
      <c r="B94" s="206"/>
      <c r="C94" s="78">
        <v>16</v>
      </c>
      <c r="D94" s="82" t="s">
        <v>313</v>
      </c>
      <c r="E94" s="82">
        <v>84150597.702700004</v>
      </c>
      <c r="F94" s="82">
        <v>0</v>
      </c>
      <c r="G94" s="82">
        <v>6149390.8062000005</v>
      </c>
      <c r="H94" s="82">
        <v>2562246.17</v>
      </c>
      <c r="I94" s="82">
        <v>11145770.836200001</v>
      </c>
      <c r="J94" s="82">
        <v>4458308.3344999999</v>
      </c>
      <c r="K94" s="82">
        <v>3718450.0581999999</v>
      </c>
      <c r="L94" s="82">
        <v>25353902.239999998</v>
      </c>
      <c r="M94" s="82">
        <v>8145826.5263</v>
      </c>
      <c r="N94" s="82">
        <v>41706996.670000002</v>
      </c>
      <c r="O94" s="82">
        <v>4126159.9844</v>
      </c>
      <c r="P94" s="82">
        <v>0</v>
      </c>
      <c r="Q94" s="82">
        <f t="shared" si="22"/>
        <v>4126159.9844</v>
      </c>
      <c r="R94" s="82">
        <v>86048640.643199995</v>
      </c>
      <c r="S94" s="91">
        <f t="shared" si="18"/>
        <v>277566289.97170001</v>
      </c>
      <c r="T94" s="90"/>
      <c r="U94" s="206"/>
      <c r="V94" s="92">
        <v>11</v>
      </c>
      <c r="W94" s="79" t="s">
        <v>113</v>
      </c>
      <c r="X94" s="82" t="s">
        <v>113</v>
      </c>
      <c r="Y94" s="82">
        <v>78790858.909099996</v>
      </c>
      <c r="Z94" s="82">
        <f t="shared" si="25"/>
        <v>-8911571.3699999992</v>
      </c>
      <c r="AA94" s="82">
        <v>5757722.4239999996</v>
      </c>
      <c r="AB94" s="82">
        <v>2399051.0099999998</v>
      </c>
      <c r="AC94" s="82">
        <v>10435871.8935</v>
      </c>
      <c r="AD94" s="82">
        <v>4174348.7574</v>
      </c>
      <c r="AE94" s="82">
        <v>3481613.7008000002</v>
      </c>
      <c r="AF94" s="82">
        <v>23739055.800000001</v>
      </c>
      <c r="AG94" s="82">
        <v>5190098.2736</v>
      </c>
      <c r="AH94" s="82">
        <v>28830882.079999998</v>
      </c>
      <c r="AI94" s="82">
        <v>3863355.6746999999</v>
      </c>
      <c r="AJ94" s="82">
        <f t="shared" si="19"/>
        <v>1931677.8373499999</v>
      </c>
      <c r="AK94" s="82">
        <f t="shared" si="20"/>
        <v>1931677.8373499999</v>
      </c>
      <c r="AL94" s="82">
        <v>64428001.122400001</v>
      </c>
      <c r="AM94" s="91">
        <f t="shared" si="24"/>
        <v>220247610.43814999</v>
      </c>
    </row>
    <row r="95" spans="1:39" ht="24.9" customHeight="1">
      <c r="A95" s="204"/>
      <c r="B95" s="206"/>
      <c r="C95" s="78">
        <v>17</v>
      </c>
      <c r="D95" s="82" t="s">
        <v>314</v>
      </c>
      <c r="E95" s="82">
        <v>70494957.180500001</v>
      </c>
      <c r="F95" s="82">
        <v>0</v>
      </c>
      <c r="G95" s="82">
        <v>5151490.9389000004</v>
      </c>
      <c r="H95" s="82">
        <v>2146454.56</v>
      </c>
      <c r="I95" s="82">
        <v>9337077.3267999999</v>
      </c>
      <c r="J95" s="82">
        <v>3734830.9306999999</v>
      </c>
      <c r="K95" s="82">
        <v>3115034.0553000001</v>
      </c>
      <c r="L95" s="82">
        <v>21239566.940000001</v>
      </c>
      <c r="M95" s="82">
        <v>7090231.8272000002</v>
      </c>
      <c r="N95" s="82">
        <v>36087854.909999996</v>
      </c>
      <c r="O95" s="82">
        <v>3456582.3577999999</v>
      </c>
      <c r="P95" s="82">
        <v>0</v>
      </c>
      <c r="Q95" s="82">
        <f t="shared" si="22"/>
        <v>3456582.3577999999</v>
      </c>
      <c r="R95" s="82">
        <v>71304482.097100005</v>
      </c>
      <c r="S95" s="91">
        <f t="shared" si="18"/>
        <v>233158563.1243</v>
      </c>
      <c r="T95" s="90"/>
      <c r="U95" s="206"/>
      <c r="V95" s="92">
        <v>12</v>
      </c>
      <c r="W95" s="79" t="s">
        <v>113</v>
      </c>
      <c r="X95" s="82" t="s">
        <v>315</v>
      </c>
      <c r="Y95" s="82">
        <v>100592863.1736</v>
      </c>
      <c r="Z95" s="82">
        <f t="shared" si="25"/>
        <v>-8911571.3699999992</v>
      </c>
      <c r="AA95" s="82">
        <v>7350926.1354</v>
      </c>
      <c r="AB95" s="82">
        <v>3062885.89</v>
      </c>
      <c r="AC95" s="82">
        <v>13323553.6206</v>
      </c>
      <c r="AD95" s="82">
        <v>5329421.4483000003</v>
      </c>
      <c r="AE95" s="82">
        <v>4445001.5582999997</v>
      </c>
      <c r="AF95" s="82">
        <v>30307825.359999999</v>
      </c>
      <c r="AG95" s="82">
        <v>6054299.2589999996</v>
      </c>
      <c r="AH95" s="82">
        <v>33431196.809999999</v>
      </c>
      <c r="AI95" s="82">
        <v>4932374.3153999997</v>
      </c>
      <c r="AJ95" s="82">
        <f t="shared" si="19"/>
        <v>2466187.1576999999</v>
      </c>
      <c r="AK95" s="82">
        <f t="shared" si="20"/>
        <v>2466187.1576999999</v>
      </c>
      <c r="AL95" s="82">
        <v>76498842.662499994</v>
      </c>
      <c r="AM95" s="91">
        <f t="shared" si="24"/>
        <v>273951431.70539999</v>
      </c>
    </row>
    <row r="96" spans="1:39" ht="24.9" customHeight="1">
      <c r="A96" s="204"/>
      <c r="B96" s="206"/>
      <c r="C96" s="78">
        <v>18</v>
      </c>
      <c r="D96" s="82" t="s">
        <v>316</v>
      </c>
      <c r="E96" s="82">
        <v>73045614.853799999</v>
      </c>
      <c r="F96" s="82">
        <v>0</v>
      </c>
      <c r="G96" s="82">
        <v>5337882.8514999999</v>
      </c>
      <c r="H96" s="82">
        <v>2224117.85</v>
      </c>
      <c r="I96" s="82">
        <v>9674912.6682999991</v>
      </c>
      <c r="J96" s="82">
        <v>3869965.0673000002</v>
      </c>
      <c r="K96" s="82">
        <v>3227742.6211999999</v>
      </c>
      <c r="L96" s="82">
        <v>22008059.699999999</v>
      </c>
      <c r="M96" s="82">
        <v>7217856.6749999998</v>
      </c>
      <c r="N96" s="82">
        <v>36767227.5</v>
      </c>
      <c r="O96" s="82">
        <v>3581648.8683000002</v>
      </c>
      <c r="P96" s="82">
        <v>0</v>
      </c>
      <c r="Q96" s="82">
        <f t="shared" si="22"/>
        <v>3581648.8683000002</v>
      </c>
      <c r="R96" s="82">
        <v>73087099.035600007</v>
      </c>
      <c r="S96" s="91">
        <f t="shared" si="18"/>
        <v>240042127.69100001</v>
      </c>
      <c r="T96" s="90"/>
      <c r="U96" s="206"/>
      <c r="V96" s="92">
        <v>13</v>
      </c>
      <c r="W96" s="79" t="s">
        <v>113</v>
      </c>
      <c r="X96" s="82" t="s">
        <v>317</v>
      </c>
      <c r="Y96" s="82">
        <v>66397293.229999997</v>
      </c>
      <c r="Z96" s="82">
        <f t="shared" si="25"/>
        <v>-8911571.3699999992</v>
      </c>
      <c r="AA96" s="82">
        <v>4852049.9638999999</v>
      </c>
      <c r="AB96" s="82">
        <v>2021687.49</v>
      </c>
      <c r="AC96" s="82">
        <v>8794340.5594999995</v>
      </c>
      <c r="AD96" s="82">
        <v>3517736.2237999998</v>
      </c>
      <c r="AE96" s="82">
        <v>2933966.3128999998</v>
      </c>
      <c r="AF96" s="82">
        <v>20004973.550000001</v>
      </c>
      <c r="AG96" s="82">
        <v>4407546.7002999997</v>
      </c>
      <c r="AH96" s="82">
        <v>24665203.489999998</v>
      </c>
      <c r="AI96" s="82">
        <v>3255661.4197999998</v>
      </c>
      <c r="AJ96" s="82">
        <f t="shared" si="19"/>
        <v>1627830.7098999999</v>
      </c>
      <c r="AK96" s="82">
        <f t="shared" si="20"/>
        <v>1627830.7098999999</v>
      </c>
      <c r="AL96" s="82">
        <v>53497608.5418</v>
      </c>
      <c r="AM96" s="91">
        <f t="shared" si="24"/>
        <v>183808665.4021</v>
      </c>
    </row>
    <row r="97" spans="1:39" ht="24.9" customHeight="1">
      <c r="A97" s="204"/>
      <c r="B97" s="206"/>
      <c r="C97" s="78">
        <v>19</v>
      </c>
      <c r="D97" s="82" t="s">
        <v>318</v>
      </c>
      <c r="E97" s="82">
        <v>78883061.857899994</v>
      </c>
      <c r="F97" s="82">
        <v>0</v>
      </c>
      <c r="G97" s="82">
        <v>5764460.2485999996</v>
      </c>
      <c r="H97" s="82">
        <v>2401858.44</v>
      </c>
      <c r="I97" s="82">
        <v>10448084.2006</v>
      </c>
      <c r="J97" s="82">
        <v>4179233.6801999998</v>
      </c>
      <c r="K97" s="82">
        <v>3485687.9684000001</v>
      </c>
      <c r="L97" s="82">
        <v>23766835.809999999</v>
      </c>
      <c r="M97" s="82">
        <v>7607079.7923999997</v>
      </c>
      <c r="N97" s="82">
        <v>38839140.030000001</v>
      </c>
      <c r="O97" s="82">
        <v>3867876.6660000002</v>
      </c>
      <c r="P97" s="82">
        <v>0</v>
      </c>
      <c r="Q97" s="82">
        <f t="shared" si="22"/>
        <v>3867876.6660000002</v>
      </c>
      <c r="R97" s="82">
        <v>78523624.396500006</v>
      </c>
      <c r="S97" s="91">
        <f t="shared" si="18"/>
        <v>257766943.09060001</v>
      </c>
      <c r="T97" s="90"/>
      <c r="U97" s="206"/>
      <c r="V97" s="92">
        <v>14</v>
      </c>
      <c r="W97" s="79" t="s">
        <v>113</v>
      </c>
      <c r="X97" s="82" t="s">
        <v>319</v>
      </c>
      <c r="Y97" s="82">
        <v>96531694.753000006</v>
      </c>
      <c r="Z97" s="82">
        <f t="shared" si="25"/>
        <v>-8911571.3699999992</v>
      </c>
      <c r="AA97" s="82">
        <v>7054152.1085000001</v>
      </c>
      <c r="AB97" s="82">
        <v>2939230.05</v>
      </c>
      <c r="AC97" s="82">
        <v>12785650.696699999</v>
      </c>
      <c r="AD97" s="82">
        <v>5114260.2786999997</v>
      </c>
      <c r="AE97" s="82">
        <v>4265546.4817000004</v>
      </c>
      <c r="AF97" s="82">
        <v>29084227.780000001</v>
      </c>
      <c r="AG97" s="82">
        <v>6020628.9493000004</v>
      </c>
      <c r="AH97" s="82">
        <v>33251963.02</v>
      </c>
      <c r="AI97" s="82">
        <v>4733242.8646</v>
      </c>
      <c r="AJ97" s="82">
        <f t="shared" si="19"/>
        <v>2366621.4323</v>
      </c>
      <c r="AK97" s="82">
        <f t="shared" si="20"/>
        <v>2366621.4323</v>
      </c>
      <c r="AL97" s="82">
        <v>76028548.159700006</v>
      </c>
      <c r="AM97" s="91">
        <f t="shared" si="24"/>
        <v>266530952.33990002</v>
      </c>
    </row>
    <row r="98" spans="1:39" ht="24.9" customHeight="1">
      <c r="A98" s="204"/>
      <c r="B98" s="206"/>
      <c r="C98" s="78">
        <v>20</v>
      </c>
      <c r="D98" s="82" t="s">
        <v>320</v>
      </c>
      <c r="E98" s="82">
        <v>79827664.059400007</v>
      </c>
      <c r="F98" s="82">
        <v>0</v>
      </c>
      <c r="G98" s="82">
        <v>5833488.0184000004</v>
      </c>
      <c r="H98" s="82">
        <v>2430620.0099999998</v>
      </c>
      <c r="I98" s="82">
        <v>10573197.033500001</v>
      </c>
      <c r="J98" s="82">
        <v>4229278.8134000003</v>
      </c>
      <c r="K98" s="82">
        <v>3527428.0891999998</v>
      </c>
      <c r="L98" s="82">
        <v>24051436.899999999</v>
      </c>
      <c r="M98" s="82">
        <v>7768168.0494999997</v>
      </c>
      <c r="N98" s="82">
        <v>39696645.049999997</v>
      </c>
      <c r="O98" s="82">
        <v>3914193.3876</v>
      </c>
      <c r="P98" s="82">
        <v>0</v>
      </c>
      <c r="Q98" s="82">
        <f t="shared" si="22"/>
        <v>3914193.3876</v>
      </c>
      <c r="R98" s="82">
        <v>80773645.929800004</v>
      </c>
      <c r="S98" s="91">
        <f t="shared" si="18"/>
        <v>262625765.34080002</v>
      </c>
      <c r="T98" s="90"/>
      <c r="U98" s="206"/>
      <c r="V98" s="92">
        <v>15</v>
      </c>
      <c r="W98" s="79" t="s">
        <v>113</v>
      </c>
      <c r="X98" s="82" t="s">
        <v>321</v>
      </c>
      <c r="Y98" s="82">
        <v>64460040.2337</v>
      </c>
      <c r="Z98" s="82">
        <f t="shared" si="25"/>
        <v>-8911571.3699999992</v>
      </c>
      <c r="AA98" s="82">
        <v>4710483.2242000001</v>
      </c>
      <c r="AB98" s="82">
        <v>1962701.34</v>
      </c>
      <c r="AC98" s="82">
        <v>8537750.8438000008</v>
      </c>
      <c r="AD98" s="82">
        <v>3415100.3374999999</v>
      </c>
      <c r="AE98" s="82">
        <v>2848362.8982000002</v>
      </c>
      <c r="AF98" s="82">
        <v>19421294.719999999</v>
      </c>
      <c r="AG98" s="82">
        <v>4359469.5926000001</v>
      </c>
      <c r="AH98" s="82">
        <v>24409279.43</v>
      </c>
      <c r="AI98" s="82">
        <v>3160672.0077999998</v>
      </c>
      <c r="AJ98" s="82">
        <f t="shared" si="19"/>
        <v>1580336.0038999999</v>
      </c>
      <c r="AK98" s="82">
        <f t="shared" si="20"/>
        <v>1580336.0038999999</v>
      </c>
      <c r="AL98" s="82">
        <v>52826085.181400001</v>
      </c>
      <c r="AM98" s="91">
        <f t="shared" si="24"/>
        <v>179619332.43530005</v>
      </c>
    </row>
    <row r="99" spans="1:39" ht="24.9" customHeight="1">
      <c r="A99" s="204"/>
      <c r="B99" s="207"/>
      <c r="C99" s="78">
        <v>21</v>
      </c>
      <c r="D99" s="82" t="s">
        <v>322</v>
      </c>
      <c r="E99" s="82">
        <v>76646312.925999999</v>
      </c>
      <c r="F99" s="82">
        <v>0</v>
      </c>
      <c r="G99" s="82">
        <v>5601007.5377000002</v>
      </c>
      <c r="H99" s="82">
        <v>2333753.14</v>
      </c>
      <c r="I99" s="82">
        <v>10151826.1621</v>
      </c>
      <c r="J99" s="82">
        <v>4060730.4649</v>
      </c>
      <c r="K99" s="82">
        <v>3386850.415</v>
      </c>
      <c r="L99" s="82">
        <v>23092921.239999998</v>
      </c>
      <c r="M99" s="82">
        <v>7559427.3748000003</v>
      </c>
      <c r="N99" s="82">
        <v>38585476.670000002</v>
      </c>
      <c r="O99" s="82">
        <v>3758202.0565999998</v>
      </c>
      <c r="P99" s="82">
        <v>0</v>
      </c>
      <c r="Q99" s="82">
        <f t="shared" si="22"/>
        <v>3758202.0565999998</v>
      </c>
      <c r="R99" s="82">
        <v>77858032.952600002</v>
      </c>
      <c r="S99" s="91">
        <f t="shared" si="18"/>
        <v>253034540.93970001</v>
      </c>
      <c r="T99" s="90"/>
      <c r="U99" s="206"/>
      <c r="V99" s="92">
        <v>16</v>
      </c>
      <c r="W99" s="79" t="s">
        <v>113</v>
      </c>
      <c r="X99" s="82" t="s">
        <v>323</v>
      </c>
      <c r="Y99" s="82">
        <v>93452367.745499998</v>
      </c>
      <c r="Z99" s="82">
        <f t="shared" si="25"/>
        <v>-8911571.3699999992</v>
      </c>
      <c r="AA99" s="82">
        <v>6829127.1448999997</v>
      </c>
      <c r="AB99" s="82">
        <v>2845469.64</v>
      </c>
      <c r="AC99" s="82">
        <v>12377792.950099999</v>
      </c>
      <c r="AD99" s="82">
        <v>4951117.1801000005</v>
      </c>
      <c r="AE99" s="82">
        <v>4129477.0537999999</v>
      </c>
      <c r="AF99" s="82">
        <v>28156451.18</v>
      </c>
      <c r="AG99" s="82">
        <v>6105893.6727</v>
      </c>
      <c r="AH99" s="82">
        <v>33705844.200000003</v>
      </c>
      <c r="AI99" s="82">
        <v>4582254.0869000005</v>
      </c>
      <c r="AJ99" s="82">
        <f t="shared" si="19"/>
        <v>2291127.0434500002</v>
      </c>
      <c r="AK99" s="82">
        <f t="shared" si="20"/>
        <v>2291127.0434500002</v>
      </c>
      <c r="AL99" s="82">
        <v>77219494.459000006</v>
      </c>
      <c r="AM99" s="91">
        <f t="shared" si="24"/>
        <v>263152590.89954996</v>
      </c>
    </row>
    <row r="100" spans="1:39" ht="24.9" customHeight="1">
      <c r="A100" s="78"/>
      <c r="B100" s="197" t="s">
        <v>324</v>
      </c>
      <c r="C100" s="198"/>
      <c r="D100" s="83"/>
      <c r="E100" s="83">
        <f>SUM(E79:E99)</f>
        <v>1728988261.9597998</v>
      </c>
      <c r="F100" s="83">
        <f t="shared" ref="F100:S100" si="26">SUM(F79:F99)</f>
        <v>0</v>
      </c>
      <c r="G100" s="83">
        <f t="shared" si="26"/>
        <v>126347581.7447</v>
      </c>
      <c r="H100" s="83">
        <f t="shared" si="26"/>
        <v>52644825.729999997</v>
      </c>
      <c r="I100" s="83">
        <f t="shared" si="26"/>
        <v>229004991.91249999</v>
      </c>
      <c r="J100" s="83">
        <f t="shared" si="26"/>
        <v>91601996.765000001</v>
      </c>
      <c r="K100" s="83">
        <f t="shared" si="26"/>
        <v>76400604.139200017</v>
      </c>
      <c r="L100" s="83">
        <f t="shared" si="26"/>
        <v>520930338.74000001</v>
      </c>
      <c r="M100" s="83">
        <f t="shared" si="26"/>
        <v>165863419.49040002</v>
      </c>
      <c r="N100" s="83">
        <f t="shared" si="26"/>
        <v>848171945.37999988</v>
      </c>
      <c r="O100" s="83">
        <f t="shared" si="26"/>
        <v>84777558.029600009</v>
      </c>
      <c r="P100" s="83">
        <f t="shared" si="26"/>
        <v>0</v>
      </c>
      <c r="Q100" s="83">
        <f t="shared" si="26"/>
        <v>84777558.029600009</v>
      </c>
      <c r="R100" s="83">
        <f t="shared" si="26"/>
        <v>1734404605.635</v>
      </c>
      <c r="S100" s="91">
        <f t="shared" si="26"/>
        <v>5659136129.5262012</v>
      </c>
      <c r="T100" s="90"/>
      <c r="U100" s="206"/>
      <c r="V100" s="92">
        <v>17</v>
      </c>
      <c r="W100" s="79" t="s">
        <v>113</v>
      </c>
      <c r="X100" s="82" t="s">
        <v>325</v>
      </c>
      <c r="Y100" s="82">
        <v>116877326.50579999</v>
      </c>
      <c r="Z100" s="82">
        <f t="shared" si="25"/>
        <v>-8911571.3699999992</v>
      </c>
      <c r="AA100" s="82">
        <v>8540929.9123999998</v>
      </c>
      <c r="AB100" s="82">
        <v>3558720.8</v>
      </c>
      <c r="AC100" s="82">
        <v>15480435.4662</v>
      </c>
      <c r="AD100" s="82">
        <v>6192174.1864999998</v>
      </c>
      <c r="AE100" s="82">
        <v>5164580.091</v>
      </c>
      <c r="AF100" s="82">
        <v>35214203.950000003</v>
      </c>
      <c r="AG100" s="82">
        <v>7415474.8863000004</v>
      </c>
      <c r="AH100" s="82">
        <v>40677007</v>
      </c>
      <c r="AI100" s="82">
        <v>5730851.1273999996</v>
      </c>
      <c r="AJ100" s="82">
        <f t="shared" si="19"/>
        <v>2865425.5636999998</v>
      </c>
      <c r="AK100" s="82">
        <f t="shared" si="20"/>
        <v>2865425.5636999998</v>
      </c>
      <c r="AL100" s="82">
        <v>95511243.232999995</v>
      </c>
      <c r="AM100" s="91">
        <f t="shared" si="24"/>
        <v>328585950.22489995</v>
      </c>
    </row>
    <row r="101" spans="1:39" ht="24.9" customHeight="1">
      <c r="A101" s="204">
        <v>5</v>
      </c>
      <c r="B101" s="205" t="s">
        <v>326</v>
      </c>
      <c r="C101" s="78">
        <v>1</v>
      </c>
      <c r="D101" s="82" t="s">
        <v>327</v>
      </c>
      <c r="E101" s="82">
        <v>129233969.82780001</v>
      </c>
      <c r="F101" s="82">
        <v>0</v>
      </c>
      <c r="G101" s="82">
        <v>9443904.2335999999</v>
      </c>
      <c r="H101" s="82">
        <v>3934960.1</v>
      </c>
      <c r="I101" s="82">
        <v>17117076.4234</v>
      </c>
      <c r="J101" s="82">
        <v>6846830.5694000004</v>
      </c>
      <c r="K101" s="82">
        <v>5710595.9522000002</v>
      </c>
      <c r="L101" s="82">
        <v>38937161.789999999</v>
      </c>
      <c r="M101" s="82">
        <v>7317835.2061000001</v>
      </c>
      <c r="N101" s="82">
        <v>38769577.280000001</v>
      </c>
      <c r="O101" s="82">
        <v>6336734.9666999998</v>
      </c>
      <c r="P101" s="82">
        <v>0</v>
      </c>
      <c r="Q101" s="82">
        <f>O101</f>
        <v>6336734.9666999998</v>
      </c>
      <c r="R101" s="82">
        <v>96860272.825900003</v>
      </c>
      <c r="S101" s="91">
        <f t="shared" si="18"/>
        <v>360508919.17509997</v>
      </c>
      <c r="T101" s="90"/>
      <c r="U101" s="206"/>
      <c r="V101" s="92">
        <v>18</v>
      </c>
      <c r="W101" s="79" t="s">
        <v>113</v>
      </c>
      <c r="X101" s="82" t="s">
        <v>328</v>
      </c>
      <c r="Y101" s="82">
        <v>88286386.788900003</v>
      </c>
      <c r="Z101" s="82">
        <f t="shared" si="25"/>
        <v>-8911571.3699999992</v>
      </c>
      <c r="AA101" s="82">
        <v>6451617.8143999996</v>
      </c>
      <c r="AB101" s="82">
        <v>2688174.09</v>
      </c>
      <c r="AC101" s="82">
        <v>11693557.2886</v>
      </c>
      <c r="AD101" s="82">
        <v>4677422.9154000003</v>
      </c>
      <c r="AE101" s="82">
        <v>3901202.4756</v>
      </c>
      <c r="AF101" s="82">
        <v>26599982.420000002</v>
      </c>
      <c r="AG101" s="82">
        <v>5671980.0795999998</v>
      </c>
      <c r="AH101" s="82">
        <v>31396035.329999998</v>
      </c>
      <c r="AI101" s="82">
        <v>4328950.3140000002</v>
      </c>
      <c r="AJ101" s="82">
        <f t="shared" si="19"/>
        <v>2164475.1570000001</v>
      </c>
      <c r="AK101" s="82">
        <f t="shared" si="20"/>
        <v>2164475.1570000001</v>
      </c>
      <c r="AL101" s="82">
        <v>71158748.968799993</v>
      </c>
      <c r="AM101" s="91">
        <f t="shared" si="24"/>
        <v>245778011.95830005</v>
      </c>
    </row>
    <row r="102" spans="1:39" ht="24.9" customHeight="1">
      <c r="A102" s="204"/>
      <c r="B102" s="206"/>
      <c r="C102" s="78">
        <v>2</v>
      </c>
      <c r="D102" s="82" t="s">
        <v>96</v>
      </c>
      <c r="E102" s="82">
        <v>156063629.6665</v>
      </c>
      <c r="F102" s="82">
        <v>0</v>
      </c>
      <c r="G102" s="82">
        <v>11404509.007099999</v>
      </c>
      <c r="H102" s="82">
        <v>4751878.75</v>
      </c>
      <c r="I102" s="82">
        <v>20670672.575300001</v>
      </c>
      <c r="J102" s="82">
        <v>8268269.0301000001</v>
      </c>
      <c r="K102" s="82">
        <v>6896146.0601000004</v>
      </c>
      <c r="L102" s="82">
        <v>47020723.770000003</v>
      </c>
      <c r="M102" s="82">
        <v>9107915.2601999994</v>
      </c>
      <c r="N102" s="82">
        <v>48298531.539999999</v>
      </c>
      <c r="O102" s="82">
        <v>7652274.8658999996</v>
      </c>
      <c r="P102" s="82">
        <v>0</v>
      </c>
      <c r="Q102" s="82">
        <f t="shared" ref="Q102:Q120" si="27">O102</f>
        <v>7652274.8658999996</v>
      </c>
      <c r="R102" s="82">
        <v>121863452.6927</v>
      </c>
      <c r="S102" s="91">
        <f t="shared" si="18"/>
        <v>441998003.21789992</v>
      </c>
      <c r="T102" s="90"/>
      <c r="U102" s="206"/>
      <c r="V102" s="92">
        <v>19</v>
      </c>
      <c r="W102" s="79" t="s">
        <v>113</v>
      </c>
      <c r="X102" s="82" t="s">
        <v>329</v>
      </c>
      <c r="Y102" s="82">
        <v>83593607.239899993</v>
      </c>
      <c r="Z102" s="82">
        <f t="shared" si="25"/>
        <v>-8911571.3699999992</v>
      </c>
      <c r="AA102" s="82">
        <v>6108688.1596999997</v>
      </c>
      <c r="AB102" s="82">
        <v>2545286.73</v>
      </c>
      <c r="AC102" s="82">
        <v>11071997.2894</v>
      </c>
      <c r="AD102" s="82">
        <v>4428798.9156999998</v>
      </c>
      <c r="AE102" s="82">
        <v>3693837.7407999998</v>
      </c>
      <c r="AF102" s="82">
        <v>25186085.469999999</v>
      </c>
      <c r="AG102" s="82">
        <v>5108448.8616000004</v>
      </c>
      <c r="AH102" s="82">
        <v>28396245.920000002</v>
      </c>
      <c r="AI102" s="82">
        <v>4098849.0463999999</v>
      </c>
      <c r="AJ102" s="82">
        <f t="shared" si="19"/>
        <v>2049424.5231999999</v>
      </c>
      <c r="AK102" s="82">
        <f t="shared" si="20"/>
        <v>2049424.5231999999</v>
      </c>
      <c r="AL102" s="82">
        <v>63287552.163000003</v>
      </c>
      <c r="AM102" s="91">
        <f t="shared" si="24"/>
        <v>226558401.6433</v>
      </c>
    </row>
    <row r="103" spans="1:39" ht="24.9" customHeight="1">
      <c r="A103" s="204"/>
      <c r="B103" s="206"/>
      <c r="C103" s="78">
        <v>3</v>
      </c>
      <c r="D103" s="82" t="s">
        <v>330</v>
      </c>
      <c r="E103" s="82">
        <v>68253876.991400003</v>
      </c>
      <c r="F103" s="82">
        <v>0</v>
      </c>
      <c r="G103" s="82">
        <v>4987721.7170000002</v>
      </c>
      <c r="H103" s="82">
        <v>2078217.38</v>
      </c>
      <c r="I103" s="82">
        <v>9040245.6119999997</v>
      </c>
      <c r="J103" s="82">
        <v>3616098.2448</v>
      </c>
      <c r="K103" s="82">
        <v>3016005.1121999999</v>
      </c>
      <c r="L103" s="82">
        <v>20564347.399999999</v>
      </c>
      <c r="M103" s="82">
        <v>4647633.7291999999</v>
      </c>
      <c r="N103" s="82">
        <v>24555560.620000001</v>
      </c>
      <c r="O103" s="82">
        <v>3346695.3736999999</v>
      </c>
      <c r="P103" s="82">
        <v>0</v>
      </c>
      <c r="Q103" s="82">
        <f t="shared" si="27"/>
        <v>3346695.3736999999</v>
      </c>
      <c r="R103" s="82">
        <v>59563880.602899998</v>
      </c>
      <c r="S103" s="91">
        <f t="shared" si="18"/>
        <v>203670282.78320003</v>
      </c>
      <c r="T103" s="90"/>
      <c r="U103" s="206"/>
      <c r="V103" s="92">
        <v>20</v>
      </c>
      <c r="W103" s="79" t="s">
        <v>113</v>
      </c>
      <c r="X103" s="82" t="s">
        <v>331</v>
      </c>
      <c r="Y103" s="82">
        <v>89632557.181400001</v>
      </c>
      <c r="Z103" s="82">
        <f t="shared" si="25"/>
        <v>-8911571.3699999992</v>
      </c>
      <c r="AA103" s="82">
        <v>6549990.5895999996</v>
      </c>
      <c r="AB103" s="82">
        <v>2729162.75</v>
      </c>
      <c r="AC103" s="82">
        <v>11871857.9438</v>
      </c>
      <c r="AD103" s="82">
        <v>4748743.1775000002</v>
      </c>
      <c r="AE103" s="82">
        <v>3960687.1080999998</v>
      </c>
      <c r="AF103" s="82">
        <v>27005572.800000001</v>
      </c>
      <c r="AG103" s="82">
        <v>5550790.9216</v>
      </c>
      <c r="AH103" s="82">
        <v>30750921.199999999</v>
      </c>
      <c r="AI103" s="82">
        <v>4394957.1462000003</v>
      </c>
      <c r="AJ103" s="82">
        <f t="shared" si="19"/>
        <v>2197478.5731000002</v>
      </c>
      <c r="AK103" s="82">
        <f t="shared" si="20"/>
        <v>2197478.5731000002</v>
      </c>
      <c r="AL103" s="82">
        <v>69466023.3794</v>
      </c>
      <c r="AM103" s="91">
        <f t="shared" si="24"/>
        <v>245552214.25449997</v>
      </c>
    </row>
    <row r="104" spans="1:39" ht="24.9" customHeight="1">
      <c r="A104" s="204"/>
      <c r="B104" s="206"/>
      <c r="C104" s="78">
        <v>4</v>
      </c>
      <c r="D104" s="82" t="s">
        <v>332</v>
      </c>
      <c r="E104" s="82">
        <v>80664930.848299995</v>
      </c>
      <c r="F104" s="82">
        <v>0</v>
      </c>
      <c r="G104" s="82">
        <v>5894672.1436000001</v>
      </c>
      <c r="H104" s="82">
        <v>2456113.39</v>
      </c>
      <c r="I104" s="82">
        <v>10684093.260199999</v>
      </c>
      <c r="J104" s="82">
        <v>4273637.3041000003</v>
      </c>
      <c r="K104" s="82">
        <v>3564425.2683000001</v>
      </c>
      <c r="L104" s="82">
        <v>24303698.690000001</v>
      </c>
      <c r="M104" s="82">
        <v>5374039.0810000002</v>
      </c>
      <c r="N104" s="82">
        <v>28422361.629999999</v>
      </c>
      <c r="O104" s="82">
        <v>3955247.1272</v>
      </c>
      <c r="P104" s="82">
        <v>0</v>
      </c>
      <c r="Q104" s="82">
        <f t="shared" si="27"/>
        <v>3955247.1272</v>
      </c>
      <c r="R104" s="82">
        <v>69710043.410999998</v>
      </c>
      <c r="S104" s="91">
        <f t="shared" si="18"/>
        <v>239303262.15369999</v>
      </c>
      <c r="T104" s="90"/>
      <c r="U104" s="207"/>
      <c r="V104" s="92">
        <v>21</v>
      </c>
      <c r="W104" s="79" t="s">
        <v>113</v>
      </c>
      <c r="X104" s="82" t="s">
        <v>333</v>
      </c>
      <c r="Y104" s="82">
        <v>87702361.601300001</v>
      </c>
      <c r="Z104" s="82">
        <f t="shared" si="25"/>
        <v>-8911571.3699999992</v>
      </c>
      <c r="AA104" s="82">
        <v>6408939.5778000001</v>
      </c>
      <c r="AB104" s="82">
        <v>2670391.4900000002</v>
      </c>
      <c r="AC104" s="82">
        <v>11616202.9848</v>
      </c>
      <c r="AD104" s="82">
        <v>4646481.1939000003</v>
      </c>
      <c r="AE104" s="82">
        <v>3875395.5468000001</v>
      </c>
      <c r="AF104" s="82">
        <v>26424020.300000001</v>
      </c>
      <c r="AG104" s="82">
        <v>5454168.4578999998</v>
      </c>
      <c r="AH104" s="82">
        <v>30236580.5</v>
      </c>
      <c r="AI104" s="82">
        <v>4300313.7807999998</v>
      </c>
      <c r="AJ104" s="82">
        <f t="shared" si="19"/>
        <v>2150156.8903999999</v>
      </c>
      <c r="AK104" s="82">
        <f t="shared" si="20"/>
        <v>2150156.8903999999</v>
      </c>
      <c r="AL104" s="82">
        <v>68116436.340599999</v>
      </c>
      <c r="AM104" s="91">
        <f t="shared" si="24"/>
        <v>240389563.51349998</v>
      </c>
    </row>
    <row r="105" spans="1:39" ht="24.9" customHeight="1">
      <c r="A105" s="204"/>
      <c r="B105" s="206"/>
      <c r="C105" s="78">
        <v>5</v>
      </c>
      <c r="D105" s="82" t="s">
        <v>334</v>
      </c>
      <c r="E105" s="82">
        <v>102326786.79880001</v>
      </c>
      <c r="F105" s="82">
        <v>0</v>
      </c>
      <c r="G105" s="82">
        <v>7477634.3739</v>
      </c>
      <c r="H105" s="82">
        <v>3115680.99</v>
      </c>
      <c r="I105" s="82">
        <v>13553212.3027</v>
      </c>
      <c r="J105" s="82">
        <v>5421284.9210999999</v>
      </c>
      <c r="K105" s="82">
        <v>4521620.2463999996</v>
      </c>
      <c r="L105" s="82">
        <v>30830242.68</v>
      </c>
      <c r="M105" s="82">
        <v>6470338.7017000001</v>
      </c>
      <c r="N105" s="82">
        <v>34258183.840000004</v>
      </c>
      <c r="O105" s="82">
        <v>5017393.8695</v>
      </c>
      <c r="P105" s="82">
        <v>0</v>
      </c>
      <c r="Q105" s="82">
        <f t="shared" si="27"/>
        <v>5017393.8695</v>
      </c>
      <c r="R105" s="82">
        <v>85022753.332100004</v>
      </c>
      <c r="S105" s="91">
        <f t="shared" si="18"/>
        <v>298015132.05620003</v>
      </c>
      <c r="T105" s="90"/>
      <c r="U105" s="78"/>
      <c r="V105" s="194" t="s">
        <v>335</v>
      </c>
      <c r="W105" s="195"/>
      <c r="X105" s="83"/>
      <c r="Y105" s="83">
        <f>Y84+Y85+Y87+Y88+Y89+Y90+Y91+Y92+Y93+Y94+Y95+Y96+Y97+Y98+Y99+Y100+Y101+Y102+Y103+Y104+Y86</f>
        <v>1864203899.5271001</v>
      </c>
      <c r="Z105" s="83">
        <f t="shared" ref="Z105:AL105" si="28">Z84+Z85+Z87+Z88+Z89+Z90+Z91+Z92+Z93+Z94+Z95+Z96+Z97+Z98+Z99+Z100+Z101+Z102+Z103+Z104+Z86</f>
        <v>-187142998.77000004</v>
      </c>
      <c r="AA105" s="83">
        <f t="shared" si="28"/>
        <v>136228602.45280001</v>
      </c>
      <c r="AB105" s="83">
        <f t="shared" si="28"/>
        <v>56761917.700000003</v>
      </c>
      <c r="AC105" s="83">
        <f t="shared" si="28"/>
        <v>246914341.94590002</v>
      </c>
      <c r="AD105" s="83">
        <f t="shared" si="28"/>
        <v>98765736.778299987</v>
      </c>
      <c r="AE105" s="83">
        <f t="shared" si="28"/>
        <v>82375518.270699993</v>
      </c>
      <c r="AF105" s="83">
        <f t="shared" si="28"/>
        <v>561669729.20000005</v>
      </c>
      <c r="AG105" s="83">
        <f t="shared" si="28"/>
        <v>118189187.23989999</v>
      </c>
      <c r="AH105" s="83">
        <f t="shared" si="28"/>
        <v>654406651.95000005</v>
      </c>
      <c r="AI105" s="83">
        <f t="shared" si="28"/>
        <v>91407592.375699982</v>
      </c>
      <c r="AJ105" s="83">
        <f t="shared" si="28"/>
        <v>45703796.187849991</v>
      </c>
      <c r="AK105" s="83">
        <f t="shared" si="28"/>
        <v>45703796.187849991</v>
      </c>
      <c r="AL105" s="83">
        <f t="shared" si="28"/>
        <v>1481450062.1522005</v>
      </c>
      <c r="AM105" s="91">
        <f>SUM(AM84:AM104)</f>
        <v>5159526444.6347504</v>
      </c>
    </row>
    <row r="106" spans="1:39" ht="24.9" customHeight="1">
      <c r="A106" s="204"/>
      <c r="B106" s="206"/>
      <c r="C106" s="78">
        <v>6</v>
      </c>
      <c r="D106" s="82" t="s">
        <v>336</v>
      </c>
      <c r="E106" s="82">
        <v>67759238.974099994</v>
      </c>
      <c r="F106" s="82">
        <v>0</v>
      </c>
      <c r="G106" s="82">
        <v>4951575.5389999999</v>
      </c>
      <c r="H106" s="82">
        <v>2063156.47</v>
      </c>
      <c r="I106" s="82">
        <v>8974730.6645999998</v>
      </c>
      <c r="J106" s="82">
        <v>3589892.2658000002</v>
      </c>
      <c r="K106" s="82">
        <v>2994148.0271999999</v>
      </c>
      <c r="L106" s="82">
        <v>20415316.920000002</v>
      </c>
      <c r="M106" s="82">
        <v>4710008.7401000001</v>
      </c>
      <c r="N106" s="82">
        <v>24887595.280000001</v>
      </c>
      <c r="O106" s="82">
        <v>3322441.7658000002</v>
      </c>
      <c r="P106" s="82">
        <v>0</v>
      </c>
      <c r="Q106" s="82">
        <f t="shared" si="27"/>
        <v>3322441.7658000002</v>
      </c>
      <c r="R106" s="82">
        <v>60435111.816500001</v>
      </c>
      <c r="S106" s="91">
        <f t="shared" si="18"/>
        <v>204103216.46310002</v>
      </c>
      <c r="T106" s="90"/>
      <c r="U106" s="205">
        <v>23</v>
      </c>
      <c r="V106" s="92">
        <v>1</v>
      </c>
      <c r="W106" s="79" t="s">
        <v>114</v>
      </c>
      <c r="X106" s="82" t="s">
        <v>337</v>
      </c>
      <c r="Y106" s="82">
        <v>75744364.321600005</v>
      </c>
      <c r="Z106" s="82">
        <v>1E-4</v>
      </c>
      <c r="AA106" s="82">
        <v>5535096.7230000002</v>
      </c>
      <c r="AB106" s="82">
        <v>2306290.2999999998</v>
      </c>
      <c r="AC106" s="82">
        <v>10032362.8104</v>
      </c>
      <c r="AD106" s="82">
        <v>4012945.1242</v>
      </c>
      <c r="AE106" s="82">
        <v>3346995.0732</v>
      </c>
      <c r="AF106" s="82">
        <v>22821171.34</v>
      </c>
      <c r="AG106" s="82">
        <v>5724654.2615999999</v>
      </c>
      <c r="AH106" s="82">
        <v>119282813.98</v>
      </c>
      <c r="AI106" s="82">
        <v>3713976.7707000002</v>
      </c>
      <c r="AJ106" s="82">
        <f t="shared" si="19"/>
        <v>1856988.3853500001</v>
      </c>
      <c r="AK106" s="82">
        <f t="shared" si="20"/>
        <v>1856988.3853500001</v>
      </c>
      <c r="AL106" s="82">
        <v>67755278.372400001</v>
      </c>
      <c r="AM106" s="91">
        <f t="shared" ref="AM106:AM121" si="29">Y106+Z106+AA106+AB106+AC106+AD106+AE106+AF106+AG106+AH106+AK106+AL106</f>
        <v>318418960.69185001</v>
      </c>
    </row>
    <row r="107" spans="1:39" ht="24.9" customHeight="1">
      <c r="A107" s="204"/>
      <c r="B107" s="206"/>
      <c r="C107" s="78">
        <v>7</v>
      </c>
      <c r="D107" s="82" t="s">
        <v>338</v>
      </c>
      <c r="E107" s="82">
        <v>108101187.1699</v>
      </c>
      <c r="F107" s="82">
        <v>0</v>
      </c>
      <c r="G107" s="82">
        <v>7899604.5740999999</v>
      </c>
      <c r="H107" s="82">
        <v>3291501.91</v>
      </c>
      <c r="I107" s="82">
        <v>14318033.2905</v>
      </c>
      <c r="J107" s="82">
        <v>5727213.3162000002</v>
      </c>
      <c r="K107" s="82">
        <v>4776779.6864999998</v>
      </c>
      <c r="L107" s="82">
        <v>32570023.34</v>
      </c>
      <c r="M107" s="82">
        <v>6849195.0225999998</v>
      </c>
      <c r="N107" s="82">
        <v>36274911.829999998</v>
      </c>
      <c r="O107" s="82">
        <v>5300530.2986000003</v>
      </c>
      <c r="P107" s="82">
        <v>0</v>
      </c>
      <c r="Q107" s="82">
        <f t="shared" si="27"/>
        <v>5300530.2986000003</v>
      </c>
      <c r="R107" s="82">
        <v>90314479.091900006</v>
      </c>
      <c r="S107" s="91">
        <f t="shared" si="18"/>
        <v>315423459.53030002</v>
      </c>
      <c r="T107" s="90"/>
      <c r="U107" s="206"/>
      <c r="V107" s="92">
        <v>2</v>
      </c>
      <c r="W107" s="79" t="s">
        <v>114</v>
      </c>
      <c r="X107" s="82" t="s">
        <v>339</v>
      </c>
      <c r="Y107" s="82">
        <v>124557216.1164</v>
      </c>
      <c r="Z107" s="82">
        <v>0</v>
      </c>
      <c r="AA107" s="82">
        <v>9102145.6832999997</v>
      </c>
      <c r="AB107" s="82">
        <v>3792560.7</v>
      </c>
      <c r="AC107" s="82">
        <v>16497639.051100001</v>
      </c>
      <c r="AD107" s="82">
        <v>6599055.6204000004</v>
      </c>
      <c r="AE107" s="82">
        <v>5503939.3677000003</v>
      </c>
      <c r="AF107" s="82">
        <v>37528093.289999999</v>
      </c>
      <c r="AG107" s="82">
        <v>6628743.4566000002</v>
      </c>
      <c r="AH107" s="82">
        <v>124095461.64</v>
      </c>
      <c r="AI107" s="82">
        <v>6107419.4946999997</v>
      </c>
      <c r="AJ107" s="82">
        <f t="shared" si="19"/>
        <v>3053709.7473499998</v>
      </c>
      <c r="AK107" s="82">
        <f t="shared" si="20"/>
        <v>3053709.7473499998</v>
      </c>
      <c r="AL107" s="82">
        <v>80383263.755899996</v>
      </c>
      <c r="AM107" s="91">
        <f t="shared" si="29"/>
        <v>417741828.42875004</v>
      </c>
    </row>
    <row r="108" spans="1:39" ht="24.9" customHeight="1">
      <c r="A108" s="204"/>
      <c r="B108" s="206"/>
      <c r="C108" s="78">
        <v>8</v>
      </c>
      <c r="D108" s="82" t="s">
        <v>340</v>
      </c>
      <c r="E108" s="82">
        <v>109124997.932</v>
      </c>
      <c r="F108" s="82">
        <v>0</v>
      </c>
      <c r="G108" s="82">
        <v>7974420.5903000003</v>
      </c>
      <c r="H108" s="82">
        <v>3322675.25</v>
      </c>
      <c r="I108" s="82">
        <v>14453637.32</v>
      </c>
      <c r="J108" s="82">
        <v>5781454.9280000003</v>
      </c>
      <c r="K108" s="82">
        <v>4822019.8783999998</v>
      </c>
      <c r="L108" s="82">
        <v>32878489.34</v>
      </c>
      <c r="M108" s="82">
        <v>6458044.4650999997</v>
      </c>
      <c r="N108" s="82">
        <v>34192739.159999996</v>
      </c>
      <c r="O108" s="82">
        <v>5350730.8570999997</v>
      </c>
      <c r="P108" s="82">
        <v>0</v>
      </c>
      <c r="Q108" s="82">
        <f t="shared" si="27"/>
        <v>5350730.8570999997</v>
      </c>
      <c r="R108" s="82">
        <v>84851031.956400007</v>
      </c>
      <c r="S108" s="91">
        <f t="shared" si="18"/>
        <v>309210241.67729998</v>
      </c>
      <c r="T108" s="90"/>
      <c r="U108" s="206"/>
      <c r="V108" s="92">
        <v>3</v>
      </c>
      <c r="W108" s="79" t="s">
        <v>114</v>
      </c>
      <c r="X108" s="82" t="s">
        <v>341</v>
      </c>
      <c r="Y108" s="82">
        <v>95465287.590100005</v>
      </c>
      <c r="Z108" s="82">
        <v>0</v>
      </c>
      <c r="AA108" s="82">
        <v>6976223.3168000001</v>
      </c>
      <c r="AB108" s="82">
        <v>2906759.72</v>
      </c>
      <c r="AC108" s="82">
        <v>12644404.761700001</v>
      </c>
      <c r="AD108" s="82">
        <v>5057761.9046999998</v>
      </c>
      <c r="AE108" s="82">
        <v>4218424.0384</v>
      </c>
      <c r="AF108" s="82">
        <v>28762927.829999998</v>
      </c>
      <c r="AG108" s="82">
        <v>6541736.4145</v>
      </c>
      <c r="AH108" s="82">
        <v>123632305.75</v>
      </c>
      <c r="AI108" s="82">
        <v>4680953.6748000002</v>
      </c>
      <c r="AJ108" s="82">
        <f t="shared" si="19"/>
        <v>2340476.8374000001</v>
      </c>
      <c r="AK108" s="82">
        <f t="shared" si="20"/>
        <v>2340476.8374000001</v>
      </c>
      <c r="AL108" s="82">
        <v>79167981.389200002</v>
      </c>
      <c r="AM108" s="91">
        <f t="shared" si="29"/>
        <v>367714289.55280006</v>
      </c>
    </row>
    <row r="109" spans="1:39" ht="24.9" customHeight="1">
      <c r="A109" s="204"/>
      <c r="B109" s="206"/>
      <c r="C109" s="78">
        <v>9</v>
      </c>
      <c r="D109" s="82" t="s">
        <v>342</v>
      </c>
      <c r="E109" s="82">
        <v>76757357.648300007</v>
      </c>
      <c r="F109" s="82">
        <v>0</v>
      </c>
      <c r="G109" s="82">
        <v>5609122.2440999998</v>
      </c>
      <c r="H109" s="82">
        <v>2337134.27</v>
      </c>
      <c r="I109" s="82">
        <v>10166534.067500001</v>
      </c>
      <c r="J109" s="82">
        <v>4066613.6269999999</v>
      </c>
      <c r="K109" s="82">
        <v>3391757.2637999998</v>
      </c>
      <c r="L109" s="82">
        <v>23126378.129999999</v>
      </c>
      <c r="M109" s="82">
        <v>5439887.8399999999</v>
      </c>
      <c r="N109" s="82">
        <v>28772887.75</v>
      </c>
      <c r="O109" s="82">
        <v>3763646.9172999999</v>
      </c>
      <c r="P109" s="82">
        <v>0</v>
      </c>
      <c r="Q109" s="82">
        <f t="shared" si="27"/>
        <v>3763646.9172999999</v>
      </c>
      <c r="R109" s="82">
        <v>70629794.658999994</v>
      </c>
      <c r="S109" s="91">
        <f t="shared" si="18"/>
        <v>234061114.417</v>
      </c>
      <c r="T109" s="90"/>
      <c r="U109" s="206"/>
      <c r="V109" s="92">
        <v>4</v>
      </c>
      <c r="W109" s="79" t="s">
        <v>114</v>
      </c>
      <c r="X109" s="82" t="s">
        <v>104</v>
      </c>
      <c r="Y109" s="82">
        <v>58136236.389700003</v>
      </c>
      <c r="Z109" s="82">
        <v>0</v>
      </c>
      <c r="AA109" s="82">
        <v>4248364.8046000004</v>
      </c>
      <c r="AB109" s="82">
        <v>1770152</v>
      </c>
      <c r="AC109" s="82">
        <v>7700161.2083000001</v>
      </c>
      <c r="AD109" s="82">
        <v>3080064.4833</v>
      </c>
      <c r="AE109" s="82">
        <v>2568926.3949000002</v>
      </c>
      <c r="AF109" s="82">
        <v>17515983.18</v>
      </c>
      <c r="AG109" s="82">
        <v>4945129.9671</v>
      </c>
      <c r="AH109" s="82">
        <v>115133250.20999999</v>
      </c>
      <c r="AI109" s="82">
        <v>2850596.6538</v>
      </c>
      <c r="AJ109" s="82">
        <f t="shared" si="19"/>
        <v>1425298.3269</v>
      </c>
      <c r="AK109" s="82">
        <f t="shared" si="20"/>
        <v>1425298.3269</v>
      </c>
      <c r="AL109" s="82">
        <v>56867169.708800003</v>
      </c>
      <c r="AM109" s="91">
        <f t="shared" si="29"/>
        <v>273390736.67360002</v>
      </c>
    </row>
    <row r="110" spans="1:39" ht="24.9" customHeight="1">
      <c r="A110" s="204"/>
      <c r="B110" s="206"/>
      <c r="C110" s="78">
        <v>10</v>
      </c>
      <c r="D110" s="82" t="s">
        <v>343</v>
      </c>
      <c r="E110" s="82">
        <v>87909575.914299995</v>
      </c>
      <c r="F110" s="82">
        <v>0</v>
      </c>
      <c r="G110" s="82">
        <v>6424081.9751000004</v>
      </c>
      <c r="H110" s="82">
        <v>2676700.8199999998</v>
      </c>
      <c r="I110" s="82">
        <v>11643648.58</v>
      </c>
      <c r="J110" s="82">
        <v>4657459.432</v>
      </c>
      <c r="K110" s="82">
        <v>3884551.9413000001</v>
      </c>
      <c r="L110" s="82">
        <v>26486452.32</v>
      </c>
      <c r="M110" s="82">
        <v>6235114.7821000004</v>
      </c>
      <c r="N110" s="82">
        <v>33006039.859999999</v>
      </c>
      <c r="O110" s="82">
        <v>4310474.1295999996</v>
      </c>
      <c r="P110" s="82">
        <v>0</v>
      </c>
      <c r="Q110" s="82">
        <f t="shared" si="27"/>
        <v>4310474.1295999996</v>
      </c>
      <c r="R110" s="82">
        <v>81737232.130199999</v>
      </c>
      <c r="S110" s="91">
        <f t="shared" si="18"/>
        <v>268971331.88459992</v>
      </c>
      <c r="T110" s="90"/>
      <c r="U110" s="206"/>
      <c r="V110" s="92">
        <v>5</v>
      </c>
      <c r="W110" s="79" t="s">
        <v>114</v>
      </c>
      <c r="X110" s="82" t="s">
        <v>344</v>
      </c>
      <c r="Y110" s="82">
        <v>100872437.1252</v>
      </c>
      <c r="Z110" s="82">
        <v>0</v>
      </c>
      <c r="AA110" s="82">
        <v>7371356.2873</v>
      </c>
      <c r="AB110" s="82">
        <v>3071398.45</v>
      </c>
      <c r="AC110" s="82">
        <v>13360583.2707</v>
      </c>
      <c r="AD110" s="82">
        <v>5344233.3082999997</v>
      </c>
      <c r="AE110" s="82">
        <v>4457355.3835000005</v>
      </c>
      <c r="AF110" s="82">
        <v>30392058.75</v>
      </c>
      <c r="AG110" s="82">
        <v>6591534.0619999999</v>
      </c>
      <c r="AH110" s="82">
        <v>123897388.59</v>
      </c>
      <c r="AI110" s="82">
        <v>4946082.6774000004</v>
      </c>
      <c r="AJ110" s="82">
        <f t="shared" si="19"/>
        <v>2473041.3387000002</v>
      </c>
      <c r="AK110" s="82">
        <f t="shared" si="20"/>
        <v>2473041.3387000002</v>
      </c>
      <c r="AL110" s="82">
        <v>79863536.616099998</v>
      </c>
      <c r="AM110" s="91">
        <f t="shared" si="29"/>
        <v>377694923.18180001</v>
      </c>
    </row>
    <row r="111" spans="1:39" ht="24.9" customHeight="1">
      <c r="A111" s="204"/>
      <c r="B111" s="206"/>
      <c r="C111" s="78">
        <v>11</v>
      </c>
      <c r="D111" s="82" t="s">
        <v>345</v>
      </c>
      <c r="E111" s="82">
        <v>68021650.213300005</v>
      </c>
      <c r="F111" s="82">
        <v>0</v>
      </c>
      <c r="G111" s="82">
        <v>4970751.5082</v>
      </c>
      <c r="H111" s="82">
        <v>2071146.46</v>
      </c>
      <c r="I111" s="82">
        <v>9009487.1085000001</v>
      </c>
      <c r="J111" s="82">
        <v>3603794.8434000001</v>
      </c>
      <c r="K111" s="82">
        <v>3005743.4657999999</v>
      </c>
      <c r="L111" s="82">
        <v>20494379.32</v>
      </c>
      <c r="M111" s="82">
        <v>5014261.1503999997</v>
      </c>
      <c r="N111" s="82">
        <v>26507191.73</v>
      </c>
      <c r="O111" s="82">
        <v>3335308.5877999999</v>
      </c>
      <c r="P111" s="82">
        <v>0</v>
      </c>
      <c r="Q111" s="82">
        <f t="shared" si="27"/>
        <v>3335308.5877999999</v>
      </c>
      <c r="R111" s="82">
        <v>64684797.589500003</v>
      </c>
      <c r="S111" s="91">
        <f t="shared" si="18"/>
        <v>210718511.97690001</v>
      </c>
      <c r="T111" s="90"/>
      <c r="U111" s="206"/>
      <c r="V111" s="92">
        <v>6</v>
      </c>
      <c r="W111" s="79" t="s">
        <v>114</v>
      </c>
      <c r="X111" s="82" t="s">
        <v>346</v>
      </c>
      <c r="Y111" s="82">
        <v>86698576.796100006</v>
      </c>
      <c r="Z111" s="82">
        <v>0</v>
      </c>
      <c r="AA111" s="82">
        <v>6335586.9786999999</v>
      </c>
      <c r="AB111" s="82">
        <v>2639827.91</v>
      </c>
      <c r="AC111" s="82">
        <v>11483251.399</v>
      </c>
      <c r="AD111" s="82">
        <v>4593300.5596000003</v>
      </c>
      <c r="AE111" s="82">
        <v>3831040.2626</v>
      </c>
      <c r="AF111" s="82">
        <v>26121587.969999999</v>
      </c>
      <c r="AG111" s="82">
        <v>6572673.4616</v>
      </c>
      <c r="AH111" s="82">
        <v>123796989.84</v>
      </c>
      <c r="AI111" s="82">
        <v>4251095.1562000001</v>
      </c>
      <c r="AJ111" s="82">
        <f t="shared" si="19"/>
        <v>2125547.5781</v>
      </c>
      <c r="AK111" s="82">
        <f t="shared" si="20"/>
        <v>2125547.5781</v>
      </c>
      <c r="AL111" s="82">
        <v>79600098.686299995</v>
      </c>
      <c r="AM111" s="91">
        <f t="shared" si="29"/>
        <v>353798481.44200003</v>
      </c>
    </row>
    <row r="112" spans="1:39" ht="24.9" customHeight="1">
      <c r="A112" s="204"/>
      <c r="B112" s="206"/>
      <c r="C112" s="78">
        <v>12</v>
      </c>
      <c r="D112" s="82" t="s">
        <v>347</v>
      </c>
      <c r="E112" s="82">
        <v>105338613.5133</v>
      </c>
      <c r="F112" s="82">
        <v>0</v>
      </c>
      <c r="G112" s="82">
        <v>7697726.6847999999</v>
      </c>
      <c r="H112" s="82">
        <v>3207386.12</v>
      </c>
      <c r="I112" s="82">
        <v>13952129.6161</v>
      </c>
      <c r="J112" s="82">
        <v>5580851.8465</v>
      </c>
      <c r="K112" s="82">
        <v>4654706.9686000003</v>
      </c>
      <c r="L112" s="82">
        <v>31737681.989999998</v>
      </c>
      <c r="M112" s="82">
        <v>6953538.1361999996</v>
      </c>
      <c r="N112" s="82">
        <v>36830351.100000001</v>
      </c>
      <c r="O112" s="82">
        <v>5165072.9022000004</v>
      </c>
      <c r="P112" s="82">
        <v>0</v>
      </c>
      <c r="Q112" s="82">
        <f t="shared" si="27"/>
        <v>5165072.9022000004</v>
      </c>
      <c r="R112" s="82">
        <v>91771905.329400003</v>
      </c>
      <c r="S112" s="91">
        <f t="shared" si="18"/>
        <v>312889964.20710003</v>
      </c>
      <c r="T112" s="90"/>
      <c r="U112" s="206"/>
      <c r="V112" s="92">
        <v>7</v>
      </c>
      <c r="W112" s="79" t="s">
        <v>114</v>
      </c>
      <c r="X112" s="82" t="s">
        <v>348</v>
      </c>
      <c r="Y112" s="82">
        <v>87632946.321600005</v>
      </c>
      <c r="Z112" s="82">
        <v>1E-4</v>
      </c>
      <c r="AA112" s="82">
        <v>6403866.9853999997</v>
      </c>
      <c r="AB112" s="82">
        <v>2668277.91</v>
      </c>
      <c r="AC112" s="82">
        <v>11607008.9111</v>
      </c>
      <c r="AD112" s="82">
        <v>4642803.5643999996</v>
      </c>
      <c r="AE112" s="82">
        <v>3872328.2215999998</v>
      </c>
      <c r="AF112" s="82">
        <v>26403106.030000001</v>
      </c>
      <c r="AG112" s="82">
        <v>6620380.3267000001</v>
      </c>
      <c r="AH112" s="82">
        <v>124050943.02</v>
      </c>
      <c r="AI112" s="82">
        <v>4296910.1383999996</v>
      </c>
      <c r="AJ112" s="82">
        <f t="shared" si="19"/>
        <v>2148455.0691999998</v>
      </c>
      <c r="AK112" s="82">
        <f t="shared" si="20"/>
        <v>2148455.0691999998</v>
      </c>
      <c r="AL112" s="82">
        <v>80266450.632300004</v>
      </c>
      <c r="AM112" s="91">
        <f t="shared" si="29"/>
        <v>356316566.99239999</v>
      </c>
    </row>
    <row r="113" spans="1:39" ht="24.9" customHeight="1">
      <c r="A113" s="204"/>
      <c r="B113" s="206"/>
      <c r="C113" s="78">
        <v>13</v>
      </c>
      <c r="D113" s="82" t="s">
        <v>349</v>
      </c>
      <c r="E113" s="82">
        <v>86635982.480000004</v>
      </c>
      <c r="F113" s="82">
        <v>0</v>
      </c>
      <c r="G113" s="82">
        <v>6331012.8351999996</v>
      </c>
      <c r="H113" s="82">
        <v>2637922.0099999998</v>
      </c>
      <c r="I113" s="82">
        <v>11474960.763900001</v>
      </c>
      <c r="J113" s="82">
        <v>4589984.3054999998</v>
      </c>
      <c r="K113" s="82">
        <v>3828274.3424</v>
      </c>
      <c r="L113" s="82">
        <v>26102728.800000001</v>
      </c>
      <c r="M113" s="82">
        <v>5338060.199</v>
      </c>
      <c r="N113" s="82">
        <v>28230838.850000001</v>
      </c>
      <c r="O113" s="82">
        <v>4248025.9663000004</v>
      </c>
      <c r="P113" s="82">
        <v>0</v>
      </c>
      <c r="Q113" s="82">
        <f t="shared" si="27"/>
        <v>4248025.9663000004</v>
      </c>
      <c r="R113" s="82">
        <v>69207503.618799999</v>
      </c>
      <c r="S113" s="91">
        <f t="shared" si="18"/>
        <v>248625294.17110002</v>
      </c>
      <c r="T113" s="90"/>
      <c r="U113" s="206"/>
      <c r="V113" s="92">
        <v>8</v>
      </c>
      <c r="W113" s="79" t="s">
        <v>114</v>
      </c>
      <c r="X113" s="82" t="s">
        <v>350</v>
      </c>
      <c r="Y113" s="82">
        <v>103338470.09010001</v>
      </c>
      <c r="Z113" s="82">
        <v>0</v>
      </c>
      <c r="AA113" s="82">
        <v>7551564.1628999999</v>
      </c>
      <c r="AB113" s="82">
        <v>3146485.07</v>
      </c>
      <c r="AC113" s="82">
        <v>13687210.0452</v>
      </c>
      <c r="AD113" s="82">
        <v>5474884.0181</v>
      </c>
      <c r="AE113" s="82">
        <v>4566324.5491000004</v>
      </c>
      <c r="AF113" s="82">
        <v>31135054.77</v>
      </c>
      <c r="AG113" s="82">
        <v>8318868.8624</v>
      </c>
      <c r="AH113" s="82">
        <v>133092337.3</v>
      </c>
      <c r="AI113" s="82">
        <v>5066999.7811000003</v>
      </c>
      <c r="AJ113" s="82">
        <f t="shared" si="19"/>
        <v>2533499.8905500001</v>
      </c>
      <c r="AK113" s="82">
        <f t="shared" si="20"/>
        <v>2533499.8905500001</v>
      </c>
      <c r="AL113" s="82">
        <v>103990313.855</v>
      </c>
      <c r="AM113" s="91">
        <f t="shared" si="29"/>
        <v>416835012.61335003</v>
      </c>
    </row>
    <row r="114" spans="1:39" ht="24.9" customHeight="1">
      <c r="A114" s="204"/>
      <c r="B114" s="206"/>
      <c r="C114" s="78">
        <v>14</v>
      </c>
      <c r="D114" s="82" t="s">
        <v>351</v>
      </c>
      <c r="E114" s="82">
        <v>101163586.1094</v>
      </c>
      <c r="F114" s="82">
        <v>0</v>
      </c>
      <c r="G114" s="82">
        <v>7392632.2964000003</v>
      </c>
      <c r="H114" s="82">
        <v>3080263.46</v>
      </c>
      <c r="I114" s="82">
        <v>13399146.0373</v>
      </c>
      <c r="J114" s="82">
        <v>5359658.415</v>
      </c>
      <c r="K114" s="82">
        <v>4470220.6867000004</v>
      </c>
      <c r="L114" s="82">
        <v>30479779.620000001</v>
      </c>
      <c r="M114" s="82">
        <v>6599814.7631999999</v>
      </c>
      <c r="N114" s="82">
        <v>34947410.82</v>
      </c>
      <c r="O114" s="82">
        <v>4960358.5983999996</v>
      </c>
      <c r="P114" s="82">
        <v>0</v>
      </c>
      <c r="Q114" s="82">
        <f t="shared" si="27"/>
        <v>4960358.5983999996</v>
      </c>
      <c r="R114" s="82">
        <v>86831227.342199996</v>
      </c>
      <c r="S114" s="91">
        <f t="shared" si="18"/>
        <v>298684098.14859998</v>
      </c>
      <c r="T114" s="90"/>
      <c r="U114" s="206"/>
      <c r="V114" s="92">
        <v>9</v>
      </c>
      <c r="W114" s="79" t="s">
        <v>114</v>
      </c>
      <c r="X114" s="82" t="s">
        <v>352</v>
      </c>
      <c r="Y114" s="82">
        <v>74706938.892299995</v>
      </c>
      <c r="Z114" s="82">
        <v>0</v>
      </c>
      <c r="AA114" s="82">
        <v>5459285.801</v>
      </c>
      <c r="AB114" s="82">
        <v>2274702.42</v>
      </c>
      <c r="AC114" s="82">
        <v>9894955.5142999999</v>
      </c>
      <c r="AD114" s="82">
        <v>3957982.2056999998</v>
      </c>
      <c r="AE114" s="82">
        <v>3301153.2757999999</v>
      </c>
      <c r="AF114" s="82">
        <v>22508603.350000001</v>
      </c>
      <c r="AG114" s="82">
        <v>5966128.7496999996</v>
      </c>
      <c r="AH114" s="82">
        <v>120568230.98999999</v>
      </c>
      <c r="AI114" s="82">
        <v>3663108.6436999999</v>
      </c>
      <c r="AJ114" s="82">
        <f t="shared" si="19"/>
        <v>1831554.3218499999</v>
      </c>
      <c r="AK114" s="82">
        <f t="shared" si="20"/>
        <v>1831554.3218499999</v>
      </c>
      <c r="AL114" s="82">
        <v>71128105.216199994</v>
      </c>
      <c r="AM114" s="91">
        <f t="shared" si="29"/>
        <v>321597640.73685002</v>
      </c>
    </row>
    <row r="115" spans="1:39" ht="24.9" customHeight="1">
      <c r="A115" s="204"/>
      <c r="B115" s="206"/>
      <c r="C115" s="78">
        <v>15</v>
      </c>
      <c r="D115" s="82" t="s">
        <v>353</v>
      </c>
      <c r="E115" s="82">
        <v>129638898.0547</v>
      </c>
      <c r="F115" s="82">
        <v>0</v>
      </c>
      <c r="G115" s="82">
        <v>9473494.7771000005</v>
      </c>
      <c r="H115" s="82">
        <v>3947289.49</v>
      </c>
      <c r="I115" s="82">
        <v>17170709.283399999</v>
      </c>
      <c r="J115" s="82">
        <v>6868283.7133999998</v>
      </c>
      <c r="K115" s="82">
        <v>5728488.9373000003</v>
      </c>
      <c r="L115" s="82">
        <v>39059163.420000002</v>
      </c>
      <c r="M115" s="82">
        <v>7946899.3877999997</v>
      </c>
      <c r="N115" s="82">
        <v>42118211.780000001</v>
      </c>
      <c r="O115" s="82">
        <v>6356589.8302999996</v>
      </c>
      <c r="P115" s="82">
        <v>0</v>
      </c>
      <c r="Q115" s="82">
        <f t="shared" si="27"/>
        <v>6356589.8302999996</v>
      </c>
      <c r="R115" s="82">
        <v>105646809.9674</v>
      </c>
      <c r="S115" s="91">
        <f t="shared" si="18"/>
        <v>373954838.64140004</v>
      </c>
      <c r="T115" s="90"/>
      <c r="U115" s="206"/>
      <c r="V115" s="92">
        <v>10</v>
      </c>
      <c r="W115" s="79" t="s">
        <v>114</v>
      </c>
      <c r="X115" s="82" t="s">
        <v>354</v>
      </c>
      <c r="Y115" s="82">
        <v>99347310.670100003</v>
      </c>
      <c r="Z115" s="82">
        <v>0</v>
      </c>
      <c r="AA115" s="82">
        <v>7259906.1151000001</v>
      </c>
      <c r="AB115" s="82">
        <v>3024960.88</v>
      </c>
      <c r="AC115" s="82">
        <v>13158579.833699999</v>
      </c>
      <c r="AD115" s="82">
        <v>5263431.9335000003</v>
      </c>
      <c r="AE115" s="82">
        <v>4389963.0332000004</v>
      </c>
      <c r="AF115" s="82">
        <v>29932550.350000001</v>
      </c>
      <c r="AG115" s="82">
        <v>5699924.2249999996</v>
      </c>
      <c r="AH115" s="82">
        <v>119151171.05</v>
      </c>
      <c r="AI115" s="82">
        <v>4871301.0844000001</v>
      </c>
      <c r="AJ115" s="82">
        <f t="shared" si="19"/>
        <v>2435650.5422</v>
      </c>
      <c r="AK115" s="82">
        <f t="shared" si="20"/>
        <v>2435650.5422</v>
      </c>
      <c r="AL115" s="82">
        <v>67409858.315500006</v>
      </c>
      <c r="AM115" s="91">
        <f t="shared" si="29"/>
        <v>357073306.94830006</v>
      </c>
    </row>
    <row r="116" spans="1:39" ht="24.9" customHeight="1">
      <c r="A116" s="204"/>
      <c r="B116" s="206"/>
      <c r="C116" s="78">
        <v>16</v>
      </c>
      <c r="D116" s="82" t="s">
        <v>355</v>
      </c>
      <c r="E116" s="82">
        <v>97187707.409899995</v>
      </c>
      <c r="F116" s="82">
        <v>0</v>
      </c>
      <c r="G116" s="82">
        <v>7102090.9029000001</v>
      </c>
      <c r="H116" s="82">
        <v>2959204.54</v>
      </c>
      <c r="I116" s="82">
        <v>12872539.761600001</v>
      </c>
      <c r="J116" s="82">
        <v>5149015.9046999998</v>
      </c>
      <c r="K116" s="82">
        <v>4294534.3958000001</v>
      </c>
      <c r="L116" s="82">
        <v>29281879.149999999</v>
      </c>
      <c r="M116" s="82">
        <v>6278868.7615</v>
      </c>
      <c r="N116" s="82">
        <v>33238951.039999999</v>
      </c>
      <c r="O116" s="82">
        <v>4765409.1621000003</v>
      </c>
      <c r="P116" s="82">
        <v>0</v>
      </c>
      <c r="Q116" s="82">
        <f t="shared" si="27"/>
        <v>4765409.1621000003</v>
      </c>
      <c r="R116" s="82">
        <v>82348371.623199999</v>
      </c>
      <c r="S116" s="91">
        <f t="shared" si="18"/>
        <v>285478572.65169996</v>
      </c>
      <c r="T116" s="90"/>
      <c r="U116" s="206"/>
      <c r="V116" s="92">
        <v>11</v>
      </c>
      <c r="W116" s="79" t="s">
        <v>114</v>
      </c>
      <c r="X116" s="82" t="s">
        <v>356</v>
      </c>
      <c r="Y116" s="82">
        <v>78755529.398300007</v>
      </c>
      <c r="Z116" s="82">
        <v>0</v>
      </c>
      <c r="AA116" s="82">
        <v>5755140.6840000004</v>
      </c>
      <c r="AB116" s="82">
        <v>2397975.29</v>
      </c>
      <c r="AC116" s="82">
        <v>10431192.489700001</v>
      </c>
      <c r="AD116" s="82">
        <v>4172476.9959</v>
      </c>
      <c r="AE116" s="82">
        <v>3480052.5589000001</v>
      </c>
      <c r="AF116" s="82">
        <v>23728411.300000001</v>
      </c>
      <c r="AG116" s="82">
        <v>5532530.9518999998</v>
      </c>
      <c r="AH116" s="82">
        <v>118260103.16</v>
      </c>
      <c r="AI116" s="82">
        <v>3861623.3613</v>
      </c>
      <c r="AJ116" s="82">
        <f t="shared" si="19"/>
        <v>1930811.68065</v>
      </c>
      <c r="AK116" s="82">
        <f t="shared" si="20"/>
        <v>1930811.68065</v>
      </c>
      <c r="AL116" s="82">
        <v>65071770.6382</v>
      </c>
      <c r="AM116" s="91">
        <f t="shared" si="29"/>
        <v>319515995.14754999</v>
      </c>
    </row>
    <row r="117" spans="1:39" ht="24.9" customHeight="1">
      <c r="A117" s="204"/>
      <c r="B117" s="206"/>
      <c r="C117" s="78">
        <v>17</v>
      </c>
      <c r="D117" s="82" t="s">
        <v>357</v>
      </c>
      <c r="E117" s="82">
        <v>95591562.268099993</v>
      </c>
      <c r="F117" s="82">
        <v>0</v>
      </c>
      <c r="G117" s="82">
        <v>6985450.9677999998</v>
      </c>
      <c r="H117" s="82">
        <v>2910604.57</v>
      </c>
      <c r="I117" s="82">
        <v>12661129.879000001</v>
      </c>
      <c r="J117" s="82">
        <v>5064451.9517000001</v>
      </c>
      <c r="K117" s="82">
        <v>4224003.8689000001</v>
      </c>
      <c r="L117" s="82">
        <v>28800973.379999999</v>
      </c>
      <c r="M117" s="82">
        <v>6126132.7448000005</v>
      </c>
      <c r="N117" s="82">
        <v>32425906.670000002</v>
      </c>
      <c r="O117" s="82">
        <v>4687145.3065999998</v>
      </c>
      <c r="P117" s="82">
        <v>0</v>
      </c>
      <c r="Q117" s="82">
        <f t="shared" si="27"/>
        <v>4687145.3065999998</v>
      </c>
      <c r="R117" s="82">
        <v>80215011.113100007</v>
      </c>
      <c r="S117" s="91">
        <f t="shared" si="18"/>
        <v>279692372.72000003</v>
      </c>
      <c r="T117" s="90"/>
      <c r="U117" s="206"/>
      <c r="V117" s="92">
        <v>12</v>
      </c>
      <c r="W117" s="79" t="s">
        <v>114</v>
      </c>
      <c r="X117" s="82" t="s">
        <v>358</v>
      </c>
      <c r="Y117" s="82">
        <v>69953246.527899995</v>
      </c>
      <c r="Z117" s="82">
        <v>0</v>
      </c>
      <c r="AA117" s="82">
        <v>5111904.8800999997</v>
      </c>
      <c r="AB117" s="82">
        <v>2129960.37</v>
      </c>
      <c r="AC117" s="82">
        <v>9265327.5952000003</v>
      </c>
      <c r="AD117" s="82">
        <v>3706131.0381</v>
      </c>
      <c r="AE117" s="82">
        <v>3091096.9229000001</v>
      </c>
      <c r="AF117" s="82">
        <v>21076353.850000001</v>
      </c>
      <c r="AG117" s="82">
        <v>5324345.6412000004</v>
      </c>
      <c r="AH117" s="82">
        <v>117151891.11</v>
      </c>
      <c r="AI117" s="82">
        <v>3430020.6354</v>
      </c>
      <c r="AJ117" s="82">
        <f t="shared" si="19"/>
        <v>1715010.3177</v>
      </c>
      <c r="AK117" s="82">
        <f t="shared" si="20"/>
        <v>1715010.3177</v>
      </c>
      <c r="AL117" s="82">
        <v>62163914.782499999</v>
      </c>
      <c r="AM117" s="91">
        <f t="shared" si="29"/>
        <v>300689183.03560001</v>
      </c>
    </row>
    <row r="118" spans="1:39" ht="24.9" customHeight="1">
      <c r="A118" s="204"/>
      <c r="B118" s="206"/>
      <c r="C118" s="78">
        <v>18</v>
      </c>
      <c r="D118" s="82" t="s">
        <v>359</v>
      </c>
      <c r="E118" s="82">
        <v>134431343.00049999</v>
      </c>
      <c r="F118" s="82">
        <v>0</v>
      </c>
      <c r="G118" s="82">
        <v>9823707.5822999999</v>
      </c>
      <c r="H118" s="82">
        <v>4093211.49</v>
      </c>
      <c r="I118" s="82">
        <v>17805469.993000001</v>
      </c>
      <c r="J118" s="82">
        <v>7122187.9972000001</v>
      </c>
      <c r="K118" s="82">
        <v>5940257.6908999998</v>
      </c>
      <c r="L118" s="82">
        <v>40503088.770000003</v>
      </c>
      <c r="M118" s="82">
        <v>7546296.7511</v>
      </c>
      <c r="N118" s="82">
        <v>39985723.799999997</v>
      </c>
      <c r="O118" s="82">
        <v>6591577.9956999999</v>
      </c>
      <c r="P118" s="82">
        <v>0</v>
      </c>
      <c r="Q118" s="82">
        <f t="shared" si="27"/>
        <v>6591577.9956999999</v>
      </c>
      <c r="R118" s="82">
        <v>100051339.6661</v>
      </c>
      <c r="S118" s="91">
        <f t="shared" si="18"/>
        <v>373894204.73680007</v>
      </c>
      <c r="T118" s="90"/>
      <c r="U118" s="206"/>
      <c r="V118" s="92">
        <v>13</v>
      </c>
      <c r="W118" s="79" t="s">
        <v>114</v>
      </c>
      <c r="X118" s="82" t="s">
        <v>360</v>
      </c>
      <c r="Y118" s="82">
        <v>58531058.936300002</v>
      </c>
      <c r="Z118" s="82">
        <v>0</v>
      </c>
      <c r="AA118" s="82">
        <v>4277216.8650000002</v>
      </c>
      <c r="AB118" s="82">
        <v>1782173.69</v>
      </c>
      <c r="AC118" s="82">
        <v>7752455.568</v>
      </c>
      <c r="AD118" s="82">
        <v>3100982.2272000001</v>
      </c>
      <c r="AE118" s="82">
        <v>2586372.8297000001</v>
      </c>
      <c r="AF118" s="82">
        <v>17634940.059999999</v>
      </c>
      <c r="AG118" s="82">
        <v>4975282.9708000002</v>
      </c>
      <c r="AH118" s="82">
        <v>115293760.68000001</v>
      </c>
      <c r="AI118" s="82">
        <v>2869956.0052999998</v>
      </c>
      <c r="AJ118" s="82">
        <f t="shared" si="19"/>
        <v>1434978.0026499999</v>
      </c>
      <c r="AK118" s="82">
        <f t="shared" si="20"/>
        <v>1434978.0026499999</v>
      </c>
      <c r="AL118" s="82">
        <v>57288335.775600001</v>
      </c>
      <c r="AM118" s="91">
        <f t="shared" si="29"/>
        <v>274657557.60525</v>
      </c>
    </row>
    <row r="119" spans="1:39" ht="24.9" customHeight="1">
      <c r="A119" s="204"/>
      <c r="B119" s="206"/>
      <c r="C119" s="78">
        <v>19</v>
      </c>
      <c r="D119" s="82" t="s">
        <v>361</v>
      </c>
      <c r="E119" s="82">
        <v>74818837.925799996</v>
      </c>
      <c r="F119" s="82">
        <v>0</v>
      </c>
      <c r="G119" s="82">
        <v>5467462.9370999997</v>
      </c>
      <c r="H119" s="82">
        <v>2278109.56</v>
      </c>
      <c r="I119" s="82">
        <v>9909776.5734000001</v>
      </c>
      <c r="J119" s="82">
        <v>3963910.6293000001</v>
      </c>
      <c r="K119" s="82">
        <v>3306097.8749000002</v>
      </c>
      <c r="L119" s="82">
        <v>22542317.629999999</v>
      </c>
      <c r="M119" s="82">
        <v>4979817.6868000003</v>
      </c>
      <c r="N119" s="82">
        <v>26323842.280000001</v>
      </c>
      <c r="O119" s="82">
        <v>3668595.3939</v>
      </c>
      <c r="P119" s="82">
        <v>0</v>
      </c>
      <c r="Q119" s="82">
        <f t="shared" si="27"/>
        <v>3668595.3939</v>
      </c>
      <c r="R119" s="82">
        <v>64203703.956699997</v>
      </c>
      <c r="S119" s="91">
        <f t="shared" si="18"/>
        <v>221462472.4479</v>
      </c>
      <c r="T119" s="90"/>
      <c r="U119" s="206"/>
      <c r="V119" s="92">
        <v>14</v>
      </c>
      <c r="W119" s="79" t="s">
        <v>114</v>
      </c>
      <c r="X119" s="82" t="s">
        <v>362</v>
      </c>
      <c r="Y119" s="82">
        <v>58282859.081600003</v>
      </c>
      <c r="Z119" s="82">
        <v>1E-4</v>
      </c>
      <c r="AA119" s="82">
        <v>4259079.4073999999</v>
      </c>
      <c r="AB119" s="82">
        <v>1774616.42</v>
      </c>
      <c r="AC119" s="82">
        <v>7719581.4259000001</v>
      </c>
      <c r="AD119" s="82">
        <v>3087832.5704000001</v>
      </c>
      <c r="AE119" s="82">
        <v>2575405.3643999998</v>
      </c>
      <c r="AF119" s="82">
        <v>17560159.43</v>
      </c>
      <c r="AG119" s="82">
        <v>4998357.8047000002</v>
      </c>
      <c r="AH119" s="82">
        <v>115416592.63</v>
      </c>
      <c r="AI119" s="82">
        <v>2857786.0109000001</v>
      </c>
      <c r="AJ119" s="82">
        <f t="shared" si="19"/>
        <v>1428893.0054500001</v>
      </c>
      <c r="AK119" s="82">
        <f t="shared" si="20"/>
        <v>1428893.0054500001</v>
      </c>
      <c r="AL119" s="82">
        <v>57610636.568499997</v>
      </c>
      <c r="AM119" s="91">
        <f t="shared" si="29"/>
        <v>274714013.70845002</v>
      </c>
    </row>
    <row r="120" spans="1:39" ht="24.9" customHeight="1">
      <c r="A120" s="204"/>
      <c r="B120" s="207"/>
      <c r="C120" s="78">
        <v>20</v>
      </c>
      <c r="D120" s="82" t="s">
        <v>363</v>
      </c>
      <c r="E120" s="82">
        <v>83720089.795300007</v>
      </c>
      <c r="F120" s="82">
        <v>0</v>
      </c>
      <c r="G120" s="82">
        <v>6117931.0016000001</v>
      </c>
      <c r="H120" s="82">
        <v>2549137.92</v>
      </c>
      <c r="I120" s="82">
        <v>11088749.940199999</v>
      </c>
      <c r="J120" s="82">
        <v>4435499.9760999996</v>
      </c>
      <c r="K120" s="82">
        <v>3699426.7571</v>
      </c>
      <c r="L120" s="82">
        <v>25224193.649999999</v>
      </c>
      <c r="M120" s="82">
        <v>5815444.6447000001</v>
      </c>
      <c r="N120" s="82">
        <v>30772051.760000002</v>
      </c>
      <c r="O120" s="82">
        <v>4105050.8711000001</v>
      </c>
      <c r="P120" s="82">
        <v>0</v>
      </c>
      <c r="Q120" s="82">
        <f t="shared" si="27"/>
        <v>4105050.8711000001</v>
      </c>
      <c r="R120" s="82">
        <v>75875433.991099998</v>
      </c>
      <c r="S120" s="91">
        <f t="shared" si="18"/>
        <v>253403010.30720001</v>
      </c>
      <c r="T120" s="90"/>
      <c r="U120" s="206"/>
      <c r="V120" s="92">
        <v>15</v>
      </c>
      <c r="W120" s="79" t="s">
        <v>114</v>
      </c>
      <c r="X120" s="82" t="s">
        <v>364</v>
      </c>
      <c r="Y120" s="82">
        <v>66549329.336000003</v>
      </c>
      <c r="Z120" s="82">
        <v>0</v>
      </c>
      <c r="AA120" s="82">
        <v>4863160.1574999997</v>
      </c>
      <c r="AB120" s="82">
        <v>2026316.73</v>
      </c>
      <c r="AC120" s="82">
        <v>8814477.7853999995</v>
      </c>
      <c r="AD120" s="82">
        <v>3525791.1142000002</v>
      </c>
      <c r="AE120" s="82">
        <v>2940684.4906000001</v>
      </c>
      <c r="AF120" s="82">
        <v>20050780.82</v>
      </c>
      <c r="AG120" s="82">
        <v>5374208.6256999997</v>
      </c>
      <c r="AH120" s="82">
        <v>117417321.75</v>
      </c>
      <c r="AI120" s="82">
        <v>3263116.213</v>
      </c>
      <c r="AJ120" s="82">
        <f t="shared" si="19"/>
        <v>1631558.1065</v>
      </c>
      <c r="AK120" s="82">
        <f t="shared" si="20"/>
        <v>1631558.1065</v>
      </c>
      <c r="AL120" s="82">
        <v>62860382.611900002</v>
      </c>
      <c r="AM120" s="91">
        <f t="shared" si="29"/>
        <v>296054011.52780002</v>
      </c>
    </row>
    <row r="121" spans="1:39" ht="24.9" customHeight="1">
      <c r="A121" s="78"/>
      <c r="B121" s="193" t="s">
        <v>365</v>
      </c>
      <c r="C121" s="194"/>
      <c r="D121" s="83"/>
      <c r="E121" s="83">
        <f>SUM(E101:E120)</f>
        <v>1962743822.5416999</v>
      </c>
      <c r="F121" s="83">
        <f t="shared" ref="F121:S121" si="30">SUM(F101:F120)</f>
        <v>0</v>
      </c>
      <c r="G121" s="83">
        <f t="shared" si="30"/>
        <v>143429507.89119998</v>
      </c>
      <c r="H121" s="83">
        <f t="shared" si="30"/>
        <v>59762294.95000001</v>
      </c>
      <c r="I121" s="83">
        <f t="shared" si="30"/>
        <v>259965983.0526</v>
      </c>
      <c r="J121" s="83">
        <f t="shared" si="30"/>
        <v>103986393.22130001</v>
      </c>
      <c r="K121" s="83">
        <f t="shared" si="30"/>
        <v>86729804.424799994</v>
      </c>
      <c r="L121" s="83">
        <f t="shared" si="30"/>
        <v>591359020.11000001</v>
      </c>
      <c r="M121" s="83">
        <f t="shared" si="30"/>
        <v>125209147.05360001</v>
      </c>
      <c r="N121" s="83">
        <f t="shared" si="30"/>
        <v>662818868.62</v>
      </c>
      <c r="O121" s="83">
        <f t="shared" si="30"/>
        <v>96239304.785799995</v>
      </c>
      <c r="P121" s="83">
        <f t="shared" si="30"/>
        <v>0</v>
      </c>
      <c r="Q121" s="83">
        <f t="shared" si="30"/>
        <v>96239304.785799995</v>
      </c>
      <c r="R121" s="83">
        <f t="shared" si="30"/>
        <v>1641824156.7161005</v>
      </c>
      <c r="S121" s="91">
        <f t="shared" si="30"/>
        <v>5734068303.3671007</v>
      </c>
      <c r="T121" s="90"/>
      <c r="U121" s="207"/>
      <c r="V121" s="92">
        <v>16</v>
      </c>
      <c r="W121" s="79" t="s">
        <v>114</v>
      </c>
      <c r="X121" s="82" t="s">
        <v>366</v>
      </c>
      <c r="Y121" s="82">
        <v>80547717.210299999</v>
      </c>
      <c r="Z121" s="82">
        <v>0</v>
      </c>
      <c r="AA121" s="82">
        <v>5886106.6372999996</v>
      </c>
      <c r="AB121" s="82">
        <v>2452544.4300000002</v>
      </c>
      <c r="AC121" s="82">
        <v>10668568.280200001</v>
      </c>
      <c r="AD121" s="82">
        <v>4267427.3119999999</v>
      </c>
      <c r="AE121" s="82">
        <v>3559245.8273999998</v>
      </c>
      <c r="AF121" s="82">
        <v>24268383.16</v>
      </c>
      <c r="AG121" s="82">
        <v>5570916.4116000002</v>
      </c>
      <c r="AH121" s="82">
        <v>118464436.65000001</v>
      </c>
      <c r="AI121" s="82">
        <v>3949499.7856999999</v>
      </c>
      <c r="AJ121" s="82">
        <f t="shared" si="19"/>
        <v>1974749.8928499999</v>
      </c>
      <c r="AK121" s="82">
        <f t="shared" si="20"/>
        <v>1974749.8928499999</v>
      </c>
      <c r="AL121" s="82">
        <v>65607924.623499997</v>
      </c>
      <c r="AM121" s="91">
        <f t="shared" si="29"/>
        <v>323268020.43515003</v>
      </c>
    </row>
    <row r="122" spans="1:39" ht="24.9" customHeight="1">
      <c r="A122" s="204">
        <v>6</v>
      </c>
      <c r="B122" s="205" t="s">
        <v>367</v>
      </c>
      <c r="C122" s="78">
        <v>1</v>
      </c>
      <c r="D122" s="82" t="s">
        <v>368</v>
      </c>
      <c r="E122" s="82">
        <v>95070378.607199997</v>
      </c>
      <c r="F122" s="82">
        <v>0</v>
      </c>
      <c r="G122" s="82">
        <v>6947364.9398999996</v>
      </c>
      <c r="H122" s="82">
        <v>2894735.39</v>
      </c>
      <c r="I122" s="82">
        <v>12592098.953500001</v>
      </c>
      <c r="J122" s="82">
        <v>5036839.5813999996</v>
      </c>
      <c r="K122" s="82">
        <v>4200973.784</v>
      </c>
      <c r="L122" s="82">
        <v>28643944.91</v>
      </c>
      <c r="M122" s="82">
        <v>6138929.1594000002</v>
      </c>
      <c r="N122" s="82">
        <v>32208095.920000002</v>
      </c>
      <c r="O122" s="82">
        <v>4661590.085</v>
      </c>
      <c r="P122" s="82">
        <f>O122/2</f>
        <v>2330795.0425</v>
      </c>
      <c r="Q122" s="82">
        <f>O122-P122</f>
        <v>2330795.0425</v>
      </c>
      <c r="R122" s="82">
        <v>140227834.9993</v>
      </c>
      <c r="S122" s="91">
        <f t="shared" si="18"/>
        <v>336291991.28719997</v>
      </c>
      <c r="T122" s="90"/>
      <c r="U122" s="78"/>
      <c r="V122" s="194" t="s">
        <v>369</v>
      </c>
      <c r="W122" s="195"/>
      <c r="X122" s="83"/>
      <c r="Y122" s="83">
        <f>Y106+Y107+Y108+Y109+Y110+Y111+Y112+Y113+Y114+Y115+Y116+Y117+Y118+Y119+Y120+Y121</f>
        <v>1319119524.8035998</v>
      </c>
      <c r="Z122" s="83">
        <f t="shared" ref="Z122:AL122" si="31">Z106+Z107+Z108+Z109+Z110+Z111+Z112+Z113+Z114+Z115+Z116+Z117+Z118+Z119+Z120+Z121</f>
        <v>3.0000000000000003E-4</v>
      </c>
      <c r="AA122" s="83">
        <f t="shared" si="31"/>
        <v>96396005.489399984</v>
      </c>
      <c r="AB122" s="83">
        <f t="shared" si="31"/>
        <v>40165002.289999999</v>
      </c>
      <c r="AC122" s="83">
        <f t="shared" si="31"/>
        <v>174717759.94990003</v>
      </c>
      <c r="AD122" s="83">
        <f t="shared" si="31"/>
        <v>69887103.980000004</v>
      </c>
      <c r="AE122" s="83">
        <f t="shared" si="31"/>
        <v>58289307.593899995</v>
      </c>
      <c r="AF122" s="83">
        <f t="shared" si="31"/>
        <v>397440165.48000008</v>
      </c>
      <c r="AG122" s="83">
        <f t="shared" si="31"/>
        <v>95385416.193100005</v>
      </c>
      <c r="AH122" s="83">
        <f t="shared" si="31"/>
        <v>1928704998.3499999</v>
      </c>
      <c r="AI122" s="83">
        <f t="shared" si="31"/>
        <v>64680446.086799987</v>
      </c>
      <c r="AJ122" s="83">
        <f t="shared" si="31"/>
        <v>32340223.043399993</v>
      </c>
      <c r="AK122" s="83">
        <f t="shared" si="31"/>
        <v>32340223.043399993</v>
      </c>
      <c r="AL122" s="83">
        <f t="shared" si="31"/>
        <v>1137035021.5479002</v>
      </c>
      <c r="AM122" s="91">
        <f>SUM(AM106:AM121)</f>
        <v>5349480528.7215004</v>
      </c>
    </row>
    <row r="123" spans="1:39" ht="24.9" customHeight="1">
      <c r="A123" s="204"/>
      <c r="B123" s="206"/>
      <c r="C123" s="78">
        <v>2</v>
      </c>
      <c r="D123" s="82" t="s">
        <v>370</v>
      </c>
      <c r="E123" s="82">
        <v>109141287.5543</v>
      </c>
      <c r="F123" s="82">
        <v>0</v>
      </c>
      <c r="G123" s="82">
        <v>7975610.9710999997</v>
      </c>
      <c r="H123" s="82">
        <v>3323171.24</v>
      </c>
      <c r="I123" s="82">
        <v>14455794.8851</v>
      </c>
      <c r="J123" s="82">
        <v>5782317.9540999997</v>
      </c>
      <c r="K123" s="82">
        <v>4822739.6849999996</v>
      </c>
      <c r="L123" s="82">
        <v>32883397.27</v>
      </c>
      <c r="M123" s="82">
        <v>7066801.0053000003</v>
      </c>
      <c r="N123" s="82">
        <v>37147343.380000003</v>
      </c>
      <c r="O123" s="82">
        <v>5351529.5866999999</v>
      </c>
      <c r="P123" s="82">
        <f t="shared" ref="P123:P129" si="32">O123/2</f>
        <v>2675764.7933499999</v>
      </c>
      <c r="Q123" s="82">
        <f t="shared" ref="Q123:Q129" si="33">O123-P123</f>
        <v>2675764.7933499999</v>
      </c>
      <c r="R123" s="82">
        <v>153188007.7031</v>
      </c>
      <c r="S123" s="91">
        <f t="shared" si="18"/>
        <v>378462236.44135004</v>
      </c>
      <c r="T123" s="90"/>
      <c r="U123" s="205">
        <v>24</v>
      </c>
      <c r="V123" s="92">
        <v>1</v>
      </c>
      <c r="W123" s="79" t="s">
        <v>115</v>
      </c>
      <c r="X123" s="82" t="s">
        <v>371</v>
      </c>
      <c r="Y123" s="82">
        <v>113033608.22400001</v>
      </c>
      <c r="Z123" s="82">
        <v>0</v>
      </c>
      <c r="AA123" s="82">
        <v>8260046.2763</v>
      </c>
      <c r="AB123" s="82">
        <v>3441685.95</v>
      </c>
      <c r="AC123" s="82">
        <v>14971333.875800001</v>
      </c>
      <c r="AD123" s="82">
        <v>5988533.5503000002</v>
      </c>
      <c r="AE123" s="82">
        <v>4994733.7100999998</v>
      </c>
      <c r="AF123" s="82">
        <v>34056122.369999997</v>
      </c>
      <c r="AG123" s="82">
        <v>21677762.931400001</v>
      </c>
      <c r="AH123" s="82">
        <v>47065236.539999999</v>
      </c>
      <c r="AI123" s="82">
        <v>5542381.9186000004</v>
      </c>
      <c r="AJ123" s="82">
        <v>0</v>
      </c>
      <c r="AK123" s="82">
        <f t="shared" si="20"/>
        <v>5542381.9186000004</v>
      </c>
      <c r="AL123" s="82">
        <v>401843297.00730002</v>
      </c>
      <c r="AM123" s="91">
        <f t="shared" ref="AM123:AM142" si="34">Y123+Z123+AA123+AB123+AC123+AD123+AE123+AF123+AG123+AH123+AK123+AL123</f>
        <v>660874742.35380006</v>
      </c>
    </row>
    <row r="124" spans="1:39" ht="24.9" customHeight="1">
      <c r="A124" s="204"/>
      <c r="B124" s="206"/>
      <c r="C124" s="78">
        <v>3</v>
      </c>
      <c r="D124" s="96" t="s">
        <v>372</v>
      </c>
      <c r="E124" s="82">
        <v>72633642.797199994</v>
      </c>
      <c r="F124" s="82">
        <v>0</v>
      </c>
      <c r="G124" s="82">
        <v>5307777.5729</v>
      </c>
      <c r="H124" s="82">
        <v>2211573.9900000002</v>
      </c>
      <c r="I124" s="82">
        <v>9620346.8509999998</v>
      </c>
      <c r="J124" s="82">
        <v>3848138.7404</v>
      </c>
      <c r="K124" s="82">
        <v>3209538.3829999999</v>
      </c>
      <c r="L124" s="82">
        <v>21883935.809999999</v>
      </c>
      <c r="M124" s="82">
        <v>4965510.1553999996</v>
      </c>
      <c r="N124" s="82">
        <v>25961751.800000001</v>
      </c>
      <c r="O124" s="82">
        <v>3561448.6244000001</v>
      </c>
      <c r="P124" s="82">
        <f t="shared" si="32"/>
        <v>1780724.3122</v>
      </c>
      <c r="Q124" s="82">
        <f t="shared" si="33"/>
        <v>1780724.3122</v>
      </c>
      <c r="R124" s="82">
        <v>123837949.8941</v>
      </c>
      <c r="S124" s="91">
        <f t="shared" si="18"/>
        <v>275260890.30619997</v>
      </c>
      <c r="T124" s="90"/>
      <c r="U124" s="206"/>
      <c r="V124" s="92">
        <v>2</v>
      </c>
      <c r="W124" s="79" t="s">
        <v>115</v>
      </c>
      <c r="X124" s="96" t="s">
        <v>373</v>
      </c>
      <c r="Y124" s="82">
        <v>145289763.83950001</v>
      </c>
      <c r="Z124" s="82">
        <v>0</v>
      </c>
      <c r="AA124" s="82">
        <v>10617197.7666</v>
      </c>
      <c r="AB124" s="82">
        <v>4423832.4000000004</v>
      </c>
      <c r="AC124" s="82">
        <v>19243670.951900002</v>
      </c>
      <c r="AD124" s="82">
        <v>7697468.3808000004</v>
      </c>
      <c r="AE124" s="82">
        <v>6420070.0356000001</v>
      </c>
      <c r="AF124" s="82">
        <v>43774644.140000001</v>
      </c>
      <c r="AG124" s="82">
        <v>24118816.825300001</v>
      </c>
      <c r="AH124" s="82">
        <v>60059454.780000001</v>
      </c>
      <c r="AI124" s="82">
        <v>7123999.4256999996</v>
      </c>
      <c r="AJ124" s="82">
        <v>0</v>
      </c>
      <c r="AK124" s="82">
        <f t="shared" si="20"/>
        <v>7123999.4256999996</v>
      </c>
      <c r="AL124" s="82">
        <v>435939040.06339997</v>
      </c>
      <c r="AM124" s="91">
        <f t="shared" si="34"/>
        <v>764707958.60880005</v>
      </c>
    </row>
    <row r="125" spans="1:39" ht="24.9" customHeight="1">
      <c r="A125" s="204"/>
      <c r="B125" s="206"/>
      <c r="C125" s="78">
        <v>4</v>
      </c>
      <c r="D125" s="82" t="s">
        <v>374</v>
      </c>
      <c r="E125" s="82">
        <v>89560562.962400004</v>
      </c>
      <c r="F125" s="82">
        <v>0</v>
      </c>
      <c r="G125" s="82">
        <v>6544729.5385999996</v>
      </c>
      <c r="H125" s="82">
        <v>2726970.64</v>
      </c>
      <c r="I125" s="82">
        <v>11862322.288699999</v>
      </c>
      <c r="J125" s="82">
        <v>4744928.9155000001</v>
      </c>
      <c r="K125" s="82">
        <v>3957505.8245999999</v>
      </c>
      <c r="L125" s="82">
        <v>26983881.52</v>
      </c>
      <c r="M125" s="82">
        <v>5549611.6240999997</v>
      </c>
      <c r="N125" s="82">
        <v>29071040.780000001</v>
      </c>
      <c r="O125" s="82">
        <v>4391427.0506999996</v>
      </c>
      <c r="P125" s="82">
        <f t="shared" si="32"/>
        <v>2195713.5253499998</v>
      </c>
      <c r="Q125" s="82">
        <f t="shared" si="33"/>
        <v>2195713.5253499998</v>
      </c>
      <c r="R125" s="82">
        <v>131996464.39579999</v>
      </c>
      <c r="S125" s="91">
        <f t="shared" si="18"/>
        <v>315193732.01504999</v>
      </c>
      <c r="T125" s="90"/>
      <c r="U125" s="206"/>
      <c r="V125" s="92">
        <v>3</v>
      </c>
      <c r="W125" s="79" t="s">
        <v>115</v>
      </c>
      <c r="X125" s="82" t="s">
        <v>375</v>
      </c>
      <c r="Y125" s="82">
        <v>234307450.32659999</v>
      </c>
      <c r="Z125" s="82">
        <v>0</v>
      </c>
      <c r="AA125" s="82">
        <v>17122256.0528</v>
      </c>
      <c r="AB125" s="82">
        <v>7134273.3600000003</v>
      </c>
      <c r="AC125" s="82">
        <v>31034089.095600002</v>
      </c>
      <c r="AD125" s="82">
        <v>12413635.6383</v>
      </c>
      <c r="AE125" s="82">
        <v>10353587.212300001</v>
      </c>
      <c r="AF125" s="82">
        <v>70594961.319999993</v>
      </c>
      <c r="AG125" s="82">
        <v>30582917.362100001</v>
      </c>
      <c r="AH125" s="82">
        <v>94469155.159999996</v>
      </c>
      <c r="AI125" s="82">
        <v>11488807.59</v>
      </c>
      <c r="AJ125" s="82">
        <v>0</v>
      </c>
      <c r="AK125" s="82">
        <f t="shared" si="20"/>
        <v>11488807.59</v>
      </c>
      <c r="AL125" s="82">
        <v>526227219.09060001</v>
      </c>
      <c r="AM125" s="91">
        <f t="shared" si="34"/>
        <v>1045728352.2082999</v>
      </c>
    </row>
    <row r="126" spans="1:39" ht="24.9" customHeight="1">
      <c r="A126" s="204"/>
      <c r="B126" s="206"/>
      <c r="C126" s="78">
        <v>5</v>
      </c>
      <c r="D126" s="82" t="s">
        <v>376</v>
      </c>
      <c r="E126" s="82">
        <v>94120343.4164</v>
      </c>
      <c r="F126" s="82">
        <v>0</v>
      </c>
      <c r="G126" s="82">
        <v>6877940.1486999998</v>
      </c>
      <c r="H126" s="82">
        <v>2865808.4</v>
      </c>
      <c r="I126" s="82">
        <v>12466266.5196</v>
      </c>
      <c r="J126" s="82">
        <v>4986506.6079000002</v>
      </c>
      <c r="K126" s="82">
        <v>4158993.5901000001</v>
      </c>
      <c r="L126" s="82">
        <v>28357706.91</v>
      </c>
      <c r="M126" s="82">
        <v>6083142.2911999999</v>
      </c>
      <c r="N126" s="82">
        <v>31911131.260000002</v>
      </c>
      <c r="O126" s="82">
        <v>4615006.9676000001</v>
      </c>
      <c r="P126" s="82">
        <f t="shared" si="32"/>
        <v>2307503.4838</v>
      </c>
      <c r="Q126" s="82">
        <f t="shared" si="33"/>
        <v>2307503.4838</v>
      </c>
      <c r="R126" s="82">
        <v>139448624.54069999</v>
      </c>
      <c r="S126" s="91">
        <f t="shared" si="18"/>
        <v>333583967.16839999</v>
      </c>
      <c r="T126" s="90"/>
      <c r="U126" s="206"/>
      <c r="V126" s="92">
        <v>4</v>
      </c>
      <c r="W126" s="79" t="s">
        <v>115</v>
      </c>
      <c r="X126" s="82" t="s">
        <v>377</v>
      </c>
      <c r="Y126" s="82">
        <v>91577545.329500005</v>
      </c>
      <c r="Z126" s="82">
        <v>0</v>
      </c>
      <c r="AA126" s="82">
        <v>6692122.5834999997</v>
      </c>
      <c r="AB126" s="82">
        <v>2788384.41</v>
      </c>
      <c r="AC126" s="82">
        <v>12129472.182600001</v>
      </c>
      <c r="AD126" s="82">
        <v>4851788.8729999997</v>
      </c>
      <c r="AE126" s="82">
        <v>4046632.3240999999</v>
      </c>
      <c r="AF126" s="82">
        <v>27591582.18</v>
      </c>
      <c r="AG126" s="82">
        <v>20133926.962900002</v>
      </c>
      <c r="AH126" s="82">
        <v>38847088.82</v>
      </c>
      <c r="AI126" s="82">
        <v>4490325.8364000004</v>
      </c>
      <c r="AJ126" s="82">
        <v>0</v>
      </c>
      <c r="AK126" s="82">
        <f t="shared" si="20"/>
        <v>4490325.8364000004</v>
      </c>
      <c r="AL126" s="82">
        <v>380279563.96880001</v>
      </c>
      <c r="AM126" s="91">
        <f t="shared" si="34"/>
        <v>593428433.47080004</v>
      </c>
    </row>
    <row r="127" spans="1:39" ht="24.9" customHeight="1">
      <c r="A127" s="204"/>
      <c r="B127" s="206"/>
      <c r="C127" s="78">
        <v>6</v>
      </c>
      <c r="D127" s="82" t="s">
        <v>378</v>
      </c>
      <c r="E127" s="82">
        <v>92534908.285899997</v>
      </c>
      <c r="F127" s="82">
        <v>0</v>
      </c>
      <c r="G127" s="82">
        <v>6762082.8585000001</v>
      </c>
      <c r="H127" s="82">
        <v>2817534.52</v>
      </c>
      <c r="I127" s="82">
        <v>12256275.1812</v>
      </c>
      <c r="J127" s="82">
        <v>4902510.0723999999</v>
      </c>
      <c r="K127" s="82">
        <v>4088936.3176000002</v>
      </c>
      <c r="L127" s="82">
        <v>27880027.98</v>
      </c>
      <c r="M127" s="82">
        <v>6161764.4243999999</v>
      </c>
      <c r="N127" s="82">
        <v>32329652.600000001</v>
      </c>
      <c r="O127" s="82">
        <v>4537268.2566</v>
      </c>
      <c r="P127" s="82">
        <f t="shared" si="32"/>
        <v>2268634.1283</v>
      </c>
      <c r="Q127" s="82">
        <f t="shared" si="33"/>
        <v>2268634.1283</v>
      </c>
      <c r="R127" s="82">
        <v>140546789.58289999</v>
      </c>
      <c r="S127" s="91">
        <f t="shared" si="18"/>
        <v>332549115.95120001</v>
      </c>
      <c r="T127" s="90"/>
      <c r="U127" s="206"/>
      <c r="V127" s="92">
        <v>5</v>
      </c>
      <c r="W127" s="79" t="s">
        <v>115</v>
      </c>
      <c r="X127" s="82" t="s">
        <v>379</v>
      </c>
      <c r="Y127" s="82">
        <v>76993460.919699997</v>
      </c>
      <c r="Z127" s="82">
        <v>0</v>
      </c>
      <c r="AA127" s="82">
        <v>5626375.7317000004</v>
      </c>
      <c r="AB127" s="82">
        <v>2344323.2200000002</v>
      </c>
      <c r="AC127" s="82">
        <v>10197806.013599999</v>
      </c>
      <c r="AD127" s="82">
        <v>4079122.4054</v>
      </c>
      <c r="AE127" s="82">
        <v>3402190.2047999999</v>
      </c>
      <c r="AF127" s="82">
        <v>23197514.149999999</v>
      </c>
      <c r="AG127" s="82">
        <v>19036222.5977</v>
      </c>
      <c r="AH127" s="82">
        <v>33003788.879999999</v>
      </c>
      <c r="AI127" s="82">
        <v>3775223.7793999999</v>
      </c>
      <c r="AJ127" s="82">
        <v>0</v>
      </c>
      <c r="AK127" s="82">
        <f t="shared" si="20"/>
        <v>3775223.7793999999</v>
      </c>
      <c r="AL127" s="82">
        <v>364947233.0934</v>
      </c>
      <c r="AM127" s="91">
        <f t="shared" si="34"/>
        <v>546603260.9957</v>
      </c>
    </row>
    <row r="128" spans="1:39" ht="24.9" customHeight="1">
      <c r="A128" s="204"/>
      <c r="B128" s="206"/>
      <c r="C128" s="78">
        <v>7</v>
      </c>
      <c r="D128" s="82" t="s">
        <v>380</v>
      </c>
      <c r="E128" s="82">
        <v>127843305.4048</v>
      </c>
      <c r="F128" s="82">
        <v>0</v>
      </c>
      <c r="G128" s="82">
        <v>9342280.0116000008</v>
      </c>
      <c r="H128" s="82">
        <v>3892616.67</v>
      </c>
      <c r="I128" s="82">
        <v>16932882.521200001</v>
      </c>
      <c r="J128" s="82">
        <v>6773153.0083999997</v>
      </c>
      <c r="K128" s="82">
        <v>5649145.2156999996</v>
      </c>
      <c r="L128" s="82">
        <v>38518165.710000001</v>
      </c>
      <c r="M128" s="82">
        <v>7602084.8806999996</v>
      </c>
      <c r="N128" s="82">
        <v>39996766.539999999</v>
      </c>
      <c r="O128" s="82">
        <v>6268546.4563999996</v>
      </c>
      <c r="P128" s="82">
        <f t="shared" si="32"/>
        <v>3134273.2281999998</v>
      </c>
      <c r="Q128" s="82">
        <f t="shared" si="33"/>
        <v>3134273.2281999998</v>
      </c>
      <c r="R128" s="82">
        <v>160664656.01589999</v>
      </c>
      <c r="S128" s="91">
        <f t="shared" si="18"/>
        <v>420349329.20649993</v>
      </c>
      <c r="T128" s="90"/>
      <c r="U128" s="206"/>
      <c r="V128" s="92">
        <v>6</v>
      </c>
      <c r="W128" s="79" t="s">
        <v>115</v>
      </c>
      <c r="X128" s="82" t="s">
        <v>381</v>
      </c>
      <c r="Y128" s="82">
        <v>86075848.758599997</v>
      </c>
      <c r="Z128" s="82">
        <v>0</v>
      </c>
      <c r="AA128" s="82">
        <v>6290080.4918999998</v>
      </c>
      <c r="AB128" s="82">
        <v>2620866.87</v>
      </c>
      <c r="AC128" s="82">
        <v>11400770.8916</v>
      </c>
      <c r="AD128" s="82">
        <v>4560308.3565999996</v>
      </c>
      <c r="AE128" s="82">
        <v>3803523.1307000001</v>
      </c>
      <c r="AF128" s="82">
        <v>25933964.989999998</v>
      </c>
      <c r="AG128" s="82">
        <v>19294641.135600001</v>
      </c>
      <c r="AH128" s="82">
        <v>34379402.450000003</v>
      </c>
      <c r="AI128" s="82">
        <v>4220560.9046999998</v>
      </c>
      <c r="AJ128" s="82">
        <v>0</v>
      </c>
      <c r="AK128" s="82">
        <f t="shared" si="20"/>
        <v>4220560.9046999998</v>
      </c>
      <c r="AL128" s="82">
        <v>368556728.19279999</v>
      </c>
      <c r="AM128" s="91">
        <f t="shared" si="34"/>
        <v>567136696.17250001</v>
      </c>
    </row>
    <row r="129" spans="1:39" ht="24.9" customHeight="1">
      <c r="A129" s="204"/>
      <c r="B129" s="207"/>
      <c r="C129" s="78">
        <v>8</v>
      </c>
      <c r="D129" s="82" t="s">
        <v>382</v>
      </c>
      <c r="E129" s="82">
        <v>118004149.712</v>
      </c>
      <c r="F129" s="82">
        <v>0</v>
      </c>
      <c r="G129" s="82">
        <v>8623273.6681999993</v>
      </c>
      <c r="H129" s="82">
        <v>3593030.7</v>
      </c>
      <c r="I129" s="82">
        <v>15629683.523600001</v>
      </c>
      <c r="J129" s="82">
        <v>6251873.4094000002</v>
      </c>
      <c r="K129" s="82">
        <v>5214372.2010000004</v>
      </c>
      <c r="L129" s="82">
        <v>35553706.780000001</v>
      </c>
      <c r="M129" s="82">
        <v>7971576.2383000003</v>
      </c>
      <c r="N129" s="82">
        <v>41963642.960000001</v>
      </c>
      <c r="O129" s="82">
        <v>5786102.6995999999</v>
      </c>
      <c r="P129" s="82">
        <f t="shared" si="32"/>
        <v>2893051.3498</v>
      </c>
      <c r="Q129" s="82">
        <f t="shared" si="33"/>
        <v>2893051.3498</v>
      </c>
      <c r="R129" s="82">
        <v>165825575.41330001</v>
      </c>
      <c r="S129" s="91">
        <f t="shared" si="18"/>
        <v>411523935.95560002</v>
      </c>
      <c r="T129" s="90"/>
      <c r="U129" s="206"/>
      <c r="V129" s="92">
        <v>7</v>
      </c>
      <c r="W129" s="79" t="s">
        <v>115</v>
      </c>
      <c r="X129" s="82" t="s">
        <v>383</v>
      </c>
      <c r="Y129" s="82">
        <v>79030779.637600005</v>
      </c>
      <c r="Z129" s="82">
        <v>0</v>
      </c>
      <c r="AA129" s="82">
        <v>5775254.8761</v>
      </c>
      <c r="AB129" s="82">
        <v>2406356.2000000002</v>
      </c>
      <c r="AC129" s="82">
        <v>10467649.4629</v>
      </c>
      <c r="AD129" s="82">
        <v>4187059.7851</v>
      </c>
      <c r="AE129" s="82">
        <v>3492215.3278000001</v>
      </c>
      <c r="AF129" s="82">
        <v>23811341.989999998</v>
      </c>
      <c r="AG129" s="82">
        <v>18644712.686999999</v>
      </c>
      <c r="AH129" s="82">
        <v>30919703.300000001</v>
      </c>
      <c r="AI129" s="82">
        <v>3875119.7185</v>
      </c>
      <c r="AJ129" s="82">
        <v>0</v>
      </c>
      <c r="AK129" s="82">
        <f t="shared" si="20"/>
        <v>3875119.7185</v>
      </c>
      <c r="AL129" s="82">
        <v>359478766.64389998</v>
      </c>
      <c r="AM129" s="91">
        <f t="shared" si="34"/>
        <v>542088959.62890005</v>
      </c>
    </row>
    <row r="130" spans="1:39" ht="24.9" customHeight="1">
      <c r="A130" s="78"/>
      <c r="B130" s="193" t="s">
        <v>384</v>
      </c>
      <c r="C130" s="194"/>
      <c r="D130" s="83"/>
      <c r="E130" s="83">
        <f>SUM(E122:E129)</f>
        <v>798908578.74019992</v>
      </c>
      <c r="F130" s="83">
        <f t="shared" ref="F130:S130" si="35">SUM(F122:F129)</f>
        <v>0</v>
      </c>
      <c r="G130" s="83">
        <f t="shared" si="35"/>
        <v>58381059.7095</v>
      </c>
      <c r="H130" s="83">
        <f t="shared" si="35"/>
        <v>24325441.550000001</v>
      </c>
      <c r="I130" s="83">
        <f t="shared" si="35"/>
        <v>105815670.72390001</v>
      </c>
      <c r="J130" s="83">
        <f t="shared" si="35"/>
        <v>42326268.289499998</v>
      </c>
      <c r="K130" s="83">
        <f t="shared" si="35"/>
        <v>35302205.001000002</v>
      </c>
      <c r="L130" s="83">
        <f t="shared" si="35"/>
        <v>240704766.88999999</v>
      </c>
      <c r="M130" s="83">
        <f t="shared" si="35"/>
        <v>51539419.778800003</v>
      </c>
      <c r="N130" s="83">
        <f t="shared" si="35"/>
        <v>270589425.24000001</v>
      </c>
      <c r="O130" s="83">
        <f t="shared" si="35"/>
        <v>39172919.726999998</v>
      </c>
      <c r="P130" s="83">
        <f t="shared" si="35"/>
        <v>19586459.863499999</v>
      </c>
      <c r="Q130" s="83">
        <f t="shared" si="35"/>
        <v>19586459.863499999</v>
      </c>
      <c r="R130" s="83">
        <f t="shared" si="35"/>
        <v>1155735902.5451</v>
      </c>
      <c r="S130" s="91">
        <f t="shared" si="35"/>
        <v>2803215198.3315001</v>
      </c>
      <c r="T130" s="90"/>
      <c r="U130" s="206"/>
      <c r="V130" s="92">
        <v>8</v>
      </c>
      <c r="W130" s="79" t="s">
        <v>115</v>
      </c>
      <c r="X130" s="82" t="s">
        <v>385</v>
      </c>
      <c r="Y130" s="82">
        <v>95342227.965800002</v>
      </c>
      <c r="Z130" s="82">
        <v>0</v>
      </c>
      <c r="AA130" s="82">
        <v>6967230.6091999998</v>
      </c>
      <c r="AB130" s="82">
        <v>2903012.75</v>
      </c>
      <c r="AC130" s="82">
        <v>12628105.4791</v>
      </c>
      <c r="AD130" s="82">
        <v>5051242.1917000003</v>
      </c>
      <c r="AE130" s="82">
        <v>4212986.2746000001</v>
      </c>
      <c r="AF130" s="82">
        <v>28725850.949999999</v>
      </c>
      <c r="AG130" s="82">
        <v>19803093.302299999</v>
      </c>
      <c r="AH130" s="82">
        <v>37085995.060000002</v>
      </c>
      <c r="AI130" s="82">
        <v>4674919.6868000003</v>
      </c>
      <c r="AJ130" s="82">
        <v>0</v>
      </c>
      <c r="AK130" s="82">
        <f t="shared" si="20"/>
        <v>4674919.6868000003</v>
      </c>
      <c r="AL130" s="82">
        <v>375658601.06730002</v>
      </c>
      <c r="AM130" s="91">
        <f t="shared" si="34"/>
        <v>593053265.3368001</v>
      </c>
    </row>
    <row r="131" spans="1:39" ht="24.9" customHeight="1">
      <c r="A131" s="204">
        <v>7</v>
      </c>
      <c r="B131" s="205" t="s">
        <v>386</v>
      </c>
      <c r="C131" s="78">
        <v>1</v>
      </c>
      <c r="D131" s="82" t="s">
        <v>387</v>
      </c>
      <c r="E131" s="82">
        <v>94027887.348299995</v>
      </c>
      <c r="F131" s="82">
        <f>-6066891.24</f>
        <v>-6066891.2400000002</v>
      </c>
      <c r="G131" s="82">
        <v>6871183.8272000002</v>
      </c>
      <c r="H131" s="82">
        <v>2862993.26</v>
      </c>
      <c r="I131" s="82">
        <v>12454020.686799999</v>
      </c>
      <c r="J131" s="82">
        <v>4981608.2747999998</v>
      </c>
      <c r="K131" s="82">
        <v>4154908.1376</v>
      </c>
      <c r="L131" s="82">
        <v>28329850.629999999</v>
      </c>
      <c r="M131" s="82">
        <v>5713898.2615</v>
      </c>
      <c r="N131" s="82">
        <v>30428056.550000001</v>
      </c>
      <c r="O131" s="82">
        <v>4610473.5650000004</v>
      </c>
      <c r="P131" s="82">
        <f>O131/2</f>
        <v>2305236.7825000002</v>
      </c>
      <c r="Q131" s="82">
        <f>O131-P131</f>
        <v>2305236.7825000002</v>
      </c>
      <c r="R131" s="82">
        <v>74241553.756099999</v>
      </c>
      <c r="S131" s="91">
        <f t="shared" si="18"/>
        <v>260304306.27480003</v>
      </c>
      <c r="T131" s="90"/>
      <c r="U131" s="206"/>
      <c r="V131" s="92">
        <v>9</v>
      </c>
      <c r="W131" s="79" t="s">
        <v>115</v>
      </c>
      <c r="X131" s="82" t="s">
        <v>388</v>
      </c>
      <c r="Y131" s="82">
        <v>63663492.549900003</v>
      </c>
      <c r="Z131" s="82">
        <v>0</v>
      </c>
      <c r="AA131" s="82">
        <v>4652274.6891999999</v>
      </c>
      <c r="AB131" s="82">
        <v>1938447.79</v>
      </c>
      <c r="AC131" s="82">
        <v>8432247.8742999993</v>
      </c>
      <c r="AD131" s="82">
        <v>3372899.1497</v>
      </c>
      <c r="AE131" s="82">
        <v>2813165.0164999999</v>
      </c>
      <c r="AF131" s="82">
        <v>19181301.27</v>
      </c>
      <c r="AG131" s="82">
        <v>17948569.233800001</v>
      </c>
      <c r="AH131" s="82">
        <v>27213992.420000002</v>
      </c>
      <c r="AI131" s="82">
        <v>3121614.85</v>
      </c>
      <c r="AJ131" s="82">
        <v>0</v>
      </c>
      <c r="AK131" s="82">
        <f t="shared" si="20"/>
        <v>3121614.85</v>
      </c>
      <c r="AL131" s="82">
        <v>349755290.90679997</v>
      </c>
      <c r="AM131" s="91">
        <f t="shared" si="34"/>
        <v>502093295.75020003</v>
      </c>
    </row>
    <row r="132" spans="1:39" ht="24.9" customHeight="1">
      <c r="A132" s="204"/>
      <c r="B132" s="206"/>
      <c r="C132" s="78">
        <v>2</v>
      </c>
      <c r="D132" s="82" t="s">
        <v>389</v>
      </c>
      <c r="E132" s="82">
        <v>82965383.429100007</v>
      </c>
      <c r="F132" s="82">
        <f t="shared" ref="F132:F153" si="36">-6066891.24</f>
        <v>-6066891.2400000002</v>
      </c>
      <c r="G132" s="82">
        <v>6062780.0636</v>
      </c>
      <c r="H132" s="82">
        <v>2526158.36</v>
      </c>
      <c r="I132" s="82">
        <v>10988788.8652</v>
      </c>
      <c r="J132" s="82">
        <v>4395515.5460999999</v>
      </c>
      <c r="K132" s="82">
        <v>3666077.7612999999</v>
      </c>
      <c r="L132" s="82">
        <v>24996806.66</v>
      </c>
      <c r="M132" s="82">
        <v>5023950.9293</v>
      </c>
      <c r="N132" s="82">
        <v>26755328.870000001</v>
      </c>
      <c r="O132" s="82">
        <v>4068045.3204999999</v>
      </c>
      <c r="P132" s="82">
        <f t="shared" ref="P132:P153" si="37">O132/2</f>
        <v>2034022.66025</v>
      </c>
      <c r="Q132" s="82">
        <f t="shared" ref="Q132:Q153" si="38">O132-P132</f>
        <v>2034022.66025</v>
      </c>
      <c r="R132" s="82">
        <v>64604623.158699997</v>
      </c>
      <c r="S132" s="91">
        <f t="shared" si="18"/>
        <v>227952545.06355003</v>
      </c>
      <c r="T132" s="90"/>
      <c r="U132" s="206"/>
      <c r="V132" s="92">
        <v>10</v>
      </c>
      <c r="W132" s="79" t="s">
        <v>115</v>
      </c>
      <c r="X132" s="82" t="s">
        <v>390</v>
      </c>
      <c r="Y132" s="82">
        <v>108552664.6019</v>
      </c>
      <c r="Z132" s="82">
        <v>0</v>
      </c>
      <c r="AA132" s="82">
        <v>7932596.7482000003</v>
      </c>
      <c r="AB132" s="82">
        <v>3305248.65</v>
      </c>
      <c r="AC132" s="82">
        <v>14377831.606000001</v>
      </c>
      <c r="AD132" s="82">
        <v>5751132.6424000002</v>
      </c>
      <c r="AE132" s="82">
        <v>4796729.5898000002</v>
      </c>
      <c r="AF132" s="82">
        <v>32706049.879999999</v>
      </c>
      <c r="AG132" s="82">
        <v>21328634.923999999</v>
      </c>
      <c r="AH132" s="82">
        <v>45206758.310000002</v>
      </c>
      <c r="AI132" s="82">
        <v>5322667.6116000004</v>
      </c>
      <c r="AJ132" s="82">
        <v>0</v>
      </c>
      <c r="AK132" s="82">
        <f t="shared" si="20"/>
        <v>5322667.6116000004</v>
      </c>
      <c r="AL132" s="82">
        <v>396966805.39780003</v>
      </c>
      <c r="AM132" s="91">
        <f t="shared" si="34"/>
        <v>646247119.96170008</v>
      </c>
    </row>
    <row r="133" spans="1:39" ht="24.9" customHeight="1">
      <c r="A133" s="204"/>
      <c r="B133" s="206"/>
      <c r="C133" s="78">
        <v>3</v>
      </c>
      <c r="D133" s="82" t="s">
        <v>391</v>
      </c>
      <c r="E133" s="82">
        <v>80335157.355599999</v>
      </c>
      <c r="F133" s="82">
        <f t="shared" si="36"/>
        <v>-6066891.2400000002</v>
      </c>
      <c r="G133" s="82">
        <v>5870573.6090000002</v>
      </c>
      <c r="H133" s="82">
        <v>2446072.34</v>
      </c>
      <c r="I133" s="82">
        <v>10640414.666300001</v>
      </c>
      <c r="J133" s="82">
        <v>4256165.8664999995</v>
      </c>
      <c r="K133" s="82">
        <v>3549853.2237999998</v>
      </c>
      <c r="L133" s="82">
        <v>24204340.57</v>
      </c>
      <c r="M133" s="82">
        <v>4819685.8359000003</v>
      </c>
      <c r="N133" s="82">
        <v>25667984.91</v>
      </c>
      <c r="O133" s="82">
        <v>3939077.3289000001</v>
      </c>
      <c r="P133" s="82">
        <f t="shared" si="37"/>
        <v>1969538.66445</v>
      </c>
      <c r="Q133" s="82">
        <f t="shared" si="38"/>
        <v>1969538.66445</v>
      </c>
      <c r="R133" s="82">
        <v>61751523.454700001</v>
      </c>
      <c r="S133" s="91">
        <f t="shared" si="18"/>
        <v>219444419.25624999</v>
      </c>
      <c r="T133" s="90"/>
      <c r="U133" s="206"/>
      <c r="V133" s="92">
        <v>11</v>
      </c>
      <c r="W133" s="79" t="s">
        <v>115</v>
      </c>
      <c r="X133" s="82" t="s">
        <v>392</v>
      </c>
      <c r="Y133" s="82">
        <v>93838408.457399994</v>
      </c>
      <c r="Z133" s="82">
        <v>0</v>
      </c>
      <c r="AA133" s="82">
        <v>6857337.4638999999</v>
      </c>
      <c r="AB133" s="82">
        <v>2857223.94</v>
      </c>
      <c r="AC133" s="82">
        <v>12428924.1533</v>
      </c>
      <c r="AD133" s="82">
        <v>4971569.6613999996</v>
      </c>
      <c r="AE133" s="82">
        <v>4146535.4366000001</v>
      </c>
      <c r="AF133" s="82">
        <v>28272762.16</v>
      </c>
      <c r="AG133" s="82">
        <v>20079806.186999999</v>
      </c>
      <c r="AH133" s="82">
        <v>38558993.100000001</v>
      </c>
      <c r="AI133" s="82">
        <v>4601182.8382000001</v>
      </c>
      <c r="AJ133" s="82">
        <v>0</v>
      </c>
      <c r="AK133" s="82">
        <f t="shared" si="20"/>
        <v>4601182.8382000001</v>
      </c>
      <c r="AL133" s="82">
        <v>379523624.87459999</v>
      </c>
      <c r="AM133" s="91">
        <f t="shared" si="34"/>
        <v>596136368.27240002</v>
      </c>
    </row>
    <row r="134" spans="1:39" ht="24.9" customHeight="1">
      <c r="A134" s="204"/>
      <c r="B134" s="206"/>
      <c r="C134" s="78">
        <v>4</v>
      </c>
      <c r="D134" s="82" t="s">
        <v>393</v>
      </c>
      <c r="E134" s="82">
        <v>95236278.968799993</v>
      </c>
      <c r="F134" s="82">
        <f t="shared" si="36"/>
        <v>-6066891.2400000002</v>
      </c>
      <c r="G134" s="82">
        <v>6959488.2780999998</v>
      </c>
      <c r="H134" s="82">
        <v>2899786.78</v>
      </c>
      <c r="I134" s="82">
        <v>12614072.5041</v>
      </c>
      <c r="J134" s="82">
        <v>5045629.0016999999</v>
      </c>
      <c r="K134" s="82">
        <v>4208304.5959999999</v>
      </c>
      <c r="L134" s="82">
        <v>28693929.370000001</v>
      </c>
      <c r="M134" s="82">
        <v>5984382.3567000004</v>
      </c>
      <c r="N134" s="82">
        <v>31867897.5</v>
      </c>
      <c r="O134" s="82">
        <v>4669724.6848999998</v>
      </c>
      <c r="P134" s="82">
        <f t="shared" si="37"/>
        <v>2334862.3424499999</v>
      </c>
      <c r="Q134" s="82">
        <f t="shared" si="38"/>
        <v>2334862.3424499999</v>
      </c>
      <c r="R134" s="82">
        <v>78019576.122400001</v>
      </c>
      <c r="S134" s="91">
        <f t="shared" si="18"/>
        <v>267797316.58024997</v>
      </c>
      <c r="T134" s="90"/>
      <c r="U134" s="206"/>
      <c r="V134" s="92">
        <v>12</v>
      </c>
      <c r="W134" s="79" t="s">
        <v>115</v>
      </c>
      <c r="X134" s="82" t="s">
        <v>394</v>
      </c>
      <c r="Y134" s="82">
        <v>129023157.316</v>
      </c>
      <c r="Z134" s="82">
        <v>0</v>
      </c>
      <c r="AA134" s="82">
        <v>9428498.8942000009</v>
      </c>
      <c r="AB134" s="82">
        <v>3928541.21</v>
      </c>
      <c r="AC134" s="82">
        <v>17089154.245700002</v>
      </c>
      <c r="AD134" s="82">
        <v>6835661.6983000003</v>
      </c>
      <c r="AE134" s="82">
        <v>5701280.5603</v>
      </c>
      <c r="AF134" s="82">
        <v>38873645.659999996</v>
      </c>
      <c r="AG134" s="82">
        <v>22501879.6961</v>
      </c>
      <c r="AH134" s="82">
        <v>51452174.960000001</v>
      </c>
      <c r="AI134" s="82">
        <v>6326398.1874000002</v>
      </c>
      <c r="AJ134" s="82">
        <v>0</v>
      </c>
      <c r="AK134" s="82">
        <f t="shared" si="20"/>
        <v>6326398.1874000002</v>
      </c>
      <c r="AL134" s="82">
        <v>413354256.89630002</v>
      </c>
      <c r="AM134" s="91">
        <f t="shared" si="34"/>
        <v>704514649.32430005</v>
      </c>
    </row>
    <row r="135" spans="1:39" ht="24.9" customHeight="1">
      <c r="A135" s="204"/>
      <c r="B135" s="206"/>
      <c r="C135" s="78">
        <v>5</v>
      </c>
      <c r="D135" s="82" t="s">
        <v>395</v>
      </c>
      <c r="E135" s="82">
        <v>123601862.26019999</v>
      </c>
      <c r="F135" s="82">
        <f t="shared" si="36"/>
        <v>-6066891.2400000002</v>
      </c>
      <c r="G135" s="82">
        <v>9032332.2252999991</v>
      </c>
      <c r="H135" s="82">
        <v>3763471.76</v>
      </c>
      <c r="I135" s="82">
        <v>16371102.158399999</v>
      </c>
      <c r="J135" s="82">
        <v>6548440.8634000001</v>
      </c>
      <c r="K135" s="82">
        <v>5461724.1523000002</v>
      </c>
      <c r="L135" s="82">
        <v>37240252.810000002</v>
      </c>
      <c r="M135" s="82">
        <v>7674594.8783999998</v>
      </c>
      <c r="N135" s="82">
        <v>40865236.899999999</v>
      </c>
      <c r="O135" s="82">
        <v>6060575.5869000005</v>
      </c>
      <c r="P135" s="82">
        <f t="shared" si="37"/>
        <v>3030287.7934500002</v>
      </c>
      <c r="Q135" s="82">
        <f t="shared" si="38"/>
        <v>3030287.7934500002</v>
      </c>
      <c r="R135" s="82">
        <v>101627843.0249</v>
      </c>
      <c r="S135" s="91">
        <f t="shared" si="18"/>
        <v>349150257.58635002</v>
      </c>
      <c r="T135" s="90"/>
      <c r="U135" s="206"/>
      <c r="V135" s="92">
        <v>13</v>
      </c>
      <c r="W135" s="79" t="s">
        <v>115</v>
      </c>
      <c r="X135" s="82" t="s">
        <v>396</v>
      </c>
      <c r="Y135" s="82">
        <v>139594719.44010001</v>
      </c>
      <c r="Z135" s="82">
        <v>0</v>
      </c>
      <c r="AA135" s="82">
        <v>10201026.585100001</v>
      </c>
      <c r="AB135" s="82">
        <v>4250427.74</v>
      </c>
      <c r="AC135" s="82">
        <v>18489360.6855</v>
      </c>
      <c r="AD135" s="82">
        <v>7395744.2741999999</v>
      </c>
      <c r="AE135" s="82">
        <v>6168417.1804999998</v>
      </c>
      <c r="AF135" s="82">
        <v>42058772.799999997</v>
      </c>
      <c r="AG135" s="82">
        <v>23915052.648499999</v>
      </c>
      <c r="AH135" s="82">
        <v>58974777.299999997</v>
      </c>
      <c r="AI135" s="82">
        <v>6844754.0613000002</v>
      </c>
      <c r="AJ135" s="82">
        <v>0</v>
      </c>
      <c r="AK135" s="82">
        <f t="shared" si="20"/>
        <v>6844754.0613000002</v>
      </c>
      <c r="AL135" s="82">
        <v>433092936.9788</v>
      </c>
      <c r="AM135" s="91">
        <f t="shared" si="34"/>
        <v>750985989.69400001</v>
      </c>
    </row>
    <row r="136" spans="1:39" ht="24.9" customHeight="1">
      <c r="A136" s="204"/>
      <c r="B136" s="206"/>
      <c r="C136" s="78">
        <v>6</v>
      </c>
      <c r="D136" s="82" t="s">
        <v>397</v>
      </c>
      <c r="E136" s="82">
        <v>100984270.64380001</v>
      </c>
      <c r="F136" s="82">
        <f t="shared" si="36"/>
        <v>-6066891.2400000002</v>
      </c>
      <c r="G136" s="82">
        <v>7379528.6358000003</v>
      </c>
      <c r="H136" s="82">
        <v>3074803.6</v>
      </c>
      <c r="I136" s="82">
        <v>13375395.6524</v>
      </c>
      <c r="J136" s="82">
        <v>5350158.2609999999</v>
      </c>
      <c r="K136" s="82">
        <v>4462297.0876000002</v>
      </c>
      <c r="L136" s="82">
        <v>30425753.300000001</v>
      </c>
      <c r="M136" s="82">
        <v>5852379.9330000002</v>
      </c>
      <c r="N136" s="82">
        <v>31165222.190000001</v>
      </c>
      <c r="O136" s="82">
        <v>4951566.2153000003</v>
      </c>
      <c r="P136" s="82">
        <f t="shared" si="37"/>
        <v>2475783.1076500001</v>
      </c>
      <c r="Q136" s="82">
        <f t="shared" si="38"/>
        <v>2475783.1076500001</v>
      </c>
      <c r="R136" s="82">
        <v>76175814.814600006</v>
      </c>
      <c r="S136" s="91">
        <f t="shared" ref="S136:S199" si="39">E136+F136+G136+H136+I136+J136+K136+L136+M136+N136+Q136+R136</f>
        <v>274654515.98585004</v>
      </c>
      <c r="T136" s="90"/>
      <c r="U136" s="206"/>
      <c r="V136" s="92">
        <v>14</v>
      </c>
      <c r="W136" s="79" t="s">
        <v>115</v>
      </c>
      <c r="X136" s="82" t="s">
        <v>398</v>
      </c>
      <c r="Y136" s="82">
        <v>75145995.876699999</v>
      </c>
      <c r="Z136" s="82">
        <v>0</v>
      </c>
      <c r="AA136" s="82">
        <v>5491370.3382000001</v>
      </c>
      <c r="AB136" s="82">
        <v>2288070.9700000002</v>
      </c>
      <c r="AC136" s="82">
        <v>9953108.7379999999</v>
      </c>
      <c r="AD136" s="82">
        <v>3981243.4950999999</v>
      </c>
      <c r="AE136" s="82">
        <v>3320554.3437999999</v>
      </c>
      <c r="AF136" s="82">
        <v>22640887.710000001</v>
      </c>
      <c r="AG136" s="82">
        <v>18949923.372499999</v>
      </c>
      <c r="AH136" s="82">
        <v>32544400.84</v>
      </c>
      <c r="AI136" s="82">
        <v>3684636.9441</v>
      </c>
      <c r="AJ136" s="82">
        <v>0</v>
      </c>
      <c r="AK136" s="82">
        <f t="shared" ref="AK136:AK199" si="40">AI136-AJ136</f>
        <v>3684636.9441</v>
      </c>
      <c r="AL136" s="82">
        <v>363741837.25400001</v>
      </c>
      <c r="AM136" s="91">
        <f t="shared" si="34"/>
        <v>541742029.88240004</v>
      </c>
    </row>
    <row r="137" spans="1:39" ht="24.9" customHeight="1">
      <c r="A137" s="204"/>
      <c r="B137" s="206"/>
      <c r="C137" s="78">
        <v>7</v>
      </c>
      <c r="D137" s="82" t="s">
        <v>399</v>
      </c>
      <c r="E137" s="82">
        <v>95793007.432300001</v>
      </c>
      <c r="F137" s="82">
        <f t="shared" si="36"/>
        <v>-6066891.2400000002</v>
      </c>
      <c r="G137" s="82">
        <v>7000171.7786999997</v>
      </c>
      <c r="H137" s="82">
        <v>2916738.24</v>
      </c>
      <c r="I137" s="82">
        <v>12687811.3489</v>
      </c>
      <c r="J137" s="82">
        <v>5075124.5395999998</v>
      </c>
      <c r="K137" s="82">
        <v>4232905.3361</v>
      </c>
      <c r="L137" s="82">
        <v>28861667.199999999</v>
      </c>
      <c r="M137" s="82">
        <v>5547996.8487999998</v>
      </c>
      <c r="N137" s="82">
        <v>29544930.140000001</v>
      </c>
      <c r="O137" s="82">
        <v>4697022.7763999999</v>
      </c>
      <c r="P137" s="82">
        <f t="shared" si="37"/>
        <v>2348511.3881999999</v>
      </c>
      <c r="Q137" s="82">
        <f t="shared" si="38"/>
        <v>2348511.3881999999</v>
      </c>
      <c r="R137" s="82">
        <v>71924303.836600006</v>
      </c>
      <c r="S137" s="91">
        <f t="shared" si="39"/>
        <v>259866276.84920001</v>
      </c>
      <c r="T137" s="90"/>
      <c r="U137" s="206"/>
      <c r="V137" s="92">
        <v>15</v>
      </c>
      <c r="W137" s="79" t="s">
        <v>115</v>
      </c>
      <c r="X137" s="82" t="s">
        <v>400</v>
      </c>
      <c r="Y137" s="82">
        <v>90675712.635900006</v>
      </c>
      <c r="Z137" s="82">
        <v>0</v>
      </c>
      <c r="AA137" s="82">
        <v>6626220.2390000001</v>
      </c>
      <c r="AB137" s="82">
        <v>2760925.1</v>
      </c>
      <c r="AC137" s="82">
        <v>12010024.1833</v>
      </c>
      <c r="AD137" s="82">
        <v>4804009.6732999999</v>
      </c>
      <c r="AE137" s="82">
        <v>4006782.1041000001</v>
      </c>
      <c r="AF137" s="82">
        <v>27319867.199999999</v>
      </c>
      <c r="AG137" s="82">
        <v>20129070.249400001</v>
      </c>
      <c r="AH137" s="82">
        <v>38821235.560000002</v>
      </c>
      <c r="AI137" s="82">
        <v>4446106.2340000002</v>
      </c>
      <c r="AJ137" s="82">
        <v>0</v>
      </c>
      <c r="AK137" s="82">
        <f t="shared" si="40"/>
        <v>4446106.2340000002</v>
      </c>
      <c r="AL137" s="82">
        <v>380211727.18089998</v>
      </c>
      <c r="AM137" s="91">
        <f t="shared" si="34"/>
        <v>591811680.3599</v>
      </c>
    </row>
    <row r="138" spans="1:39" ht="24.9" customHeight="1">
      <c r="A138" s="204"/>
      <c r="B138" s="206"/>
      <c r="C138" s="78">
        <v>8</v>
      </c>
      <c r="D138" s="82" t="s">
        <v>401</v>
      </c>
      <c r="E138" s="82">
        <v>82319960.605100006</v>
      </c>
      <c r="F138" s="82">
        <f t="shared" si="36"/>
        <v>-6066891.2400000002</v>
      </c>
      <c r="G138" s="82">
        <v>6015615.1320000002</v>
      </c>
      <c r="H138" s="82">
        <v>2506506.31</v>
      </c>
      <c r="I138" s="82">
        <v>10903302.4268</v>
      </c>
      <c r="J138" s="82">
        <v>4361320.9708000002</v>
      </c>
      <c r="K138" s="82">
        <v>3637557.7911</v>
      </c>
      <c r="L138" s="82">
        <v>24802345.920000002</v>
      </c>
      <c r="M138" s="82">
        <v>5096061.1462000003</v>
      </c>
      <c r="N138" s="82">
        <v>27139185.98</v>
      </c>
      <c r="O138" s="82">
        <v>4036398.2746000001</v>
      </c>
      <c r="P138" s="82">
        <f t="shared" si="37"/>
        <v>2018199.1373000001</v>
      </c>
      <c r="Q138" s="82">
        <f t="shared" si="38"/>
        <v>2018199.1373000001</v>
      </c>
      <c r="R138" s="82">
        <v>65611832.148999996</v>
      </c>
      <c r="S138" s="91">
        <f t="shared" si="39"/>
        <v>228344996.3283</v>
      </c>
      <c r="T138" s="90"/>
      <c r="U138" s="206"/>
      <c r="V138" s="92">
        <v>16</v>
      </c>
      <c r="W138" s="79" t="s">
        <v>115</v>
      </c>
      <c r="X138" s="82" t="s">
        <v>402</v>
      </c>
      <c r="Y138" s="82">
        <v>135748354.27059999</v>
      </c>
      <c r="Z138" s="82">
        <v>0</v>
      </c>
      <c r="AA138" s="82">
        <v>9919949.5250000004</v>
      </c>
      <c r="AB138" s="82">
        <v>4133312.3</v>
      </c>
      <c r="AC138" s="82">
        <v>17979908.513999999</v>
      </c>
      <c r="AD138" s="82">
        <v>7191963.4056000002</v>
      </c>
      <c r="AE138" s="82">
        <v>5998453.8388</v>
      </c>
      <c r="AF138" s="82">
        <v>40899893.729999997</v>
      </c>
      <c r="AG138" s="82">
        <v>23562407.335200001</v>
      </c>
      <c r="AH138" s="82">
        <v>57097575.75</v>
      </c>
      <c r="AI138" s="82">
        <v>6656155.0675999997</v>
      </c>
      <c r="AJ138" s="82">
        <v>0</v>
      </c>
      <c r="AK138" s="82">
        <f t="shared" si="40"/>
        <v>6656155.0675999997</v>
      </c>
      <c r="AL138" s="82">
        <v>428167316.9332</v>
      </c>
      <c r="AM138" s="91">
        <f t="shared" si="34"/>
        <v>737355290.67000008</v>
      </c>
    </row>
    <row r="139" spans="1:39" ht="24.9" customHeight="1">
      <c r="A139" s="204"/>
      <c r="B139" s="206"/>
      <c r="C139" s="78">
        <v>9</v>
      </c>
      <c r="D139" s="82" t="s">
        <v>403</v>
      </c>
      <c r="E139" s="82">
        <v>103991342.087</v>
      </c>
      <c r="F139" s="82">
        <f t="shared" si="36"/>
        <v>-6066891.2400000002</v>
      </c>
      <c r="G139" s="82">
        <v>7599273.4504000004</v>
      </c>
      <c r="H139" s="82">
        <v>3166363.94</v>
      </c>
      <c r="I139" s="82">
        <v>13773683.128699999</v>
      </c>
      <c r="J139" s="82">
        <v>5509473.2515000002</v>
      </c>
      <c r="K139" s="82">
        <v>4595173.6836999999</v>
      </c>
      <c r="L139" s="82">
        <v>31331759.879999999</v>
      </c>
      <c r="M139" s="82">
        <v>6213029.023</v>
      </c>
      <c r="N139" s="82">
        <v>33085029.449999999</v>
      </c>
      <c r="O139" s="82">
        <v>5099012.0824999996</v>
      </c>
      <c r="P139" s="82">
        <f t="shared" si="37"/>
        <v>2549506.0412499998</v>
      </c>
      <c r="Q139" s="82">
        <f t="shared" si="38"/>
        <v>2549506.0412499998</v>
      </c>
      <c r="R139" s="82">
        <v>81213228.6699</v>
      </c>
      <c r="S139" s="91">
        <f t="shared" si="39"/>
        <v>286960971.36544997</v>
      </c>
      <c r="T139" s="90"/>
      <c r="U139" s="206"/>
      <c r="V139" s="92">
        <v>17</v>
      </c>
      <c r="W139" s="79" t="s">
        <v>115</v>
      </c>
      <c r="X139" s="82" t="s">
        <v>404</v>
      </c>
      <c r="Y139" s="82">
        <v>131719207.9082</v>
      </c>
      <c r="Z139" s="82">
        <v>0</v>
      </c>
      <c r="AA139" s="82">
        <v>9625515.5426000003</v>
      </c>
      <c r="AB139" s="82">
        <v>4010631.48</v>
      </c>
      <c r="AC139" s="82">
        <v>17446246.921100002</v>
      </c>
      <c r="AD139" s="82">
        <v>6978498.7684000004</v>
      </c>
      <c r="AE139" s="82">
        <v>5820413.7543000001</v>
      </c>
      <c r="AF139" s="82">
        <v>39685944.149999999</v>
      </c>
      <c r="AG139" s="82">
        <v>23181950.259</v>
      </c>
      <c r="AH139" s="82">
        <v>55072326.619999997</v>
      </c>
      <c r="AI139" s="82">
        <v>6458593.7555</v>
      </c>
      <c r="AJ139" s="82">
        <v>0</v>
      </c>
      <c r="AK139" s="82">
        <f t="shared" si="40"/>
        <v>6458593.7555</v>
      </c>
      <c r="AL139" s="82">
        <v>422853232.41149998</v>
      </c>
      <c r="AM139" s="91">
        <f t="shared" si="34"/>
        <v>722852561.57060003</v>
      </c>
    </row>
    <row r="140" spans="1:39" ht="24.9" customHeight="1">
      <c r="A140" s="204"/>
      <c r="B140" s="206"/>
      <c r="C140" s="78">
        <v>10</v>
      </c>
      <c r="D140" s="82" t="s">
        <v>405</v>
      </c>
      <c r="E140" s="82">
        <v>98387598.545900002</v>
      </c>
      <c r="F140" s="82">
        <f t="shared" si="36"/>
        <v>-6066891.2400000002</v>
      </c>
      <c r="G140" s="82">
        <v>7189774.1721999999</v>
      </c>
      <c r="H140" s="82">
        <v>2995739.24</v>
      </c>
      <c r="I140" s="82">
        <v>13031465.687200001</v>
      </c>
      <c r="J140" s="82">
        <v>5212586.2748999996</v>
      </c>
      <c r="K140" s="82">
        <v>4347555.2346000001</v>
      </c>
      <c r="L140" s="82">
        <v>29643396.760000002</v>
      </c>
      <c r="M140" s="82">
        <v>6223417.5985000003</v>
      </c>
      <c r="N140" s="82">
        <v>33140329.920000002</v>
      </c>
      <c r="O140" s="82">
        <v>4824243.4773000004</v>
      </c>
      <c r="P140" s="82">
        <f t="shared" si="37"/>
        <v>2412121.7386500002</v>
      </c>
      <c r="Q140" s="82">
        <f t="shared" si="38"/>
        <v>2412121.7386500002</v>
      </c>
      <c r="R140" s="82">
        <v>81358332.471900001</v>
      </c>
      <c r="S140" s="91">
        <f t="shared" si="39"/>
        <v>277875426.40385002</v>
      </c>
      <c r="T140" s="90"/>
      <c r="U140" s="206"/>
      <c r="V140" s="92">
        <v>18</v>
      </c>
      <c r="W140" s="79" t="s">
        <v>115</v>
      </c>
      <c r="X140" s="82" t="s">
        <v>406</v>
      </c>
      <c r="Y140" s="82">
        <v>134496326.71450001</v>
      </c>
      <c r="Z140" s="82">
        <v>0</v>
      </c>
      <c r="AA140" s="82">
        <v>9828456.3335999995</v>
      </c>
      <c r="AB140" s="82">
        <v>4095190.14</v>
      </c>
      <c r="AC140" s="82">
        <v>17814077.104600001</v>
      </c>
      <c r="AD140" s="82">
        <v>7125630.8417999996</v>
      </c>
      <c r="AE140" s="82">
        <v>5943129.1939000003</v>
      </c>
      <c r="AF140" s="82">
        <v>40522667.840000004</v>
      </c>
      <c r="AG140" s="82">
        <v>23437178.1756</v>
      </c>
      <c r="AH140" s="82">
        <v>56430955.880000003</v>
      </c>
      <c r="AI140" s="82">
        <v>6594764.3449999997</v>
      </c>
      <c r="AJ140" s="82">
        <v>0</v>
      </c>
      <c r="AK140" s="82">
        <f t="shared" si="40"/>
        <v>6594764.3449999997</v>
      </c>
      <c r="AL140" s="82">
        <v>426418162.08749998</v>
      </c>
      <c r="AM140" s="91">
        <f t="shared" si="34"/>
        <v>732706538.65649998</v>
      </c>
    </row>
    <row r="141" spans="1:39" ht="24.9" customHeight="1">
      <c r="A141" s="204"/>
      <c r="B141" s="206"/>
      <c r="C141" s="78">
        <v>11</v>
      </c>
      <c r="D141" s="82" t="s">
        <v>407</v>
      </c>
      <c r="E141" s="82">
        <v>112647233.98379999</v>
      </c>
      <c r="F141" s="82">
        <f t="shared" si="36"/>
        <v>-6066891.2400000002</v>
      </c>
      <c r="G141" s="82">
        <v>8231811.5844000001</v>
      </c>
      <c r="H141" s="82">
        <v>3429921.49</v>
      </c>
      <c r="I141" s="82">
        <v>14920158.4967</v>
      </c>
      <c r="J141" s="82">
        <v>5968063.3986</v>
      </c>
      <c r="K141" s="82">
        <v>4977660.5893000001</v>
      </c>
      <c r="L141" s="82">
        <v>33939710.899999999</v>
      </c>
      <c r="M141" s="82">
        <v>6474148.1549000004</v>
      </c>
      <c r="N141" s="82">
        <v>34475018.829999998</v>
      </c>
      <c r="O141" s="82">
        <v>5523436.8134000003</v>
      </c>
      <c r="P141" s="82">
        <f t="shared" si="37"/>
        <v>2761718.4067000002</v>
      </c>
      <c r="Q141" s="82">
        <f t="shared" si="38"/>
        <v>2761718.4067000002</v>
      </c>
      <c r="R141" s="82">
        <v>84860444.673800007</v>
      </c>
      <c r="S141" s="91">
        <f t="shared" si="39"/>
        <v>306618999.26820004</v>
      </c>
      <c r="T141" s="90"/>
      <c r="U141" s="206"/>
      <c r="V141" s="92">
        <v>19</v>
      </c>
      <c r="W141" s="79" t="s">
        <v>115</v>
      </c>
      <c r="X141" s="82" t="s">
        <v>408</v>
      </c>
      <c r="Y141" s="82">
        <v>104020332.6824</v>
      </c>
      <c r="Z141" s="82">
        <v>0</v>
      </c>
      <c r="AA141" s="82">
        <v>7601391.9676999999</v>
      </c>
      <c r="AB141" s="82">
        <v>3167246.65</v>
      </c>
      <c r="AC141" s="82">
        <v>13777522.941500001</v>
      </c>
      <c r="AD141" s="82">
        <v>5511009.1765999999</v>
      </c>
      <c r="AE141" s="82">
        <v>4596454.7213000003</v>
      </c>
      <c r="AF141" s="82">
        <v>31340494.52</v>
      </c>
      <c r="AG141" s="82">
        <v>21054165.274700001</v>
      </c>
      <c r="AH141" s="82">
        <v>43745701.460000001</v>
      </c>
      <c r="AI141" s="82">
        <v>5100433.5796999997</v>
      </c>
      <c r="AJ141" s="82">
        <v>0</v>
      </c>
      <c r="AK141" s="82">
        <f t="shared" si="40"/>
        <v>5100433.5796999997</v>
      </c>
      <c r="AL141" s="82">
        <v>393133114.2773</v>
      </c>
      <c r="AM141" s="91">
        <f t="shared" si="34"/>
        <v>633047867.25119996</v>
      </c>
    </row>
    <row r="142" spans="1:39" ht="24.9" customHeight="1">
      <c r="A142" s="204"/>
      <c r="B142" s="206"/>
      <c r="C142" s="78">
        <v>12</v>
      </c>
      <c r="D142" s="82" t="s">
        <v>409</v>
      </c>
      <c r="E142" s="82">
        <v>86506440.665000007</v>
      </c>
      <c r="F142" s="82">
        <f t="shared" si="36"/>
        <v>-6066891.2400000002</v>
      </c>
      <c r="G142" s="82">
        <v>6321546.4348999998</v>
      </c>
      <c r="H142" s="82">
        <v>2633977.6800000002</v>
      </c>
      <c r="I142" s="82">
        <v>11457802.9132</v>
      </c>
      <c r="J142" s="82">
        <v>4583121.1653000005</v>
      </c>
      <c r="K142" s="82">
        <v>3822550.1433999999</v>
      </c>
      <c r="L142" s="82">
        <v>26063698.890000001</v>
      </c>
      <c r="M142" s="82">
        <v>5606974.3382000001</v>
      </c>
      <c r="N142" s="82">
        <v>29858879.120000001</v>
      </c>
      <c r="O142" s="82">
        <v>4241674.1366999997</v>
      </c>
      <c r="P142" s="82">
        <f t="shared" si="37"/>
        <v>2120837.0683499998</v>
      </c>
      <c r="Q142" s="82">
        <f t="shared" si="38"/>
        <v>2120837.0683499998</v>
      </c>
      <c r="R142" s="82">
        <v>72748079.718700007</v>
      </c>
      <c r="S142" s="91">
        <f t="shared" si="39"/>
        <v>245657016.89705002</v>
      </c>
      <c r="T142" s="90"/>
      <c r="U142" s="207"/>
      <c r="V142" s="92">
        <v>20</v>
      </c>
      <c r="W142" s="79" t="s">
        <v>115</v>
      </c>
      <c r="X142" s="82" t="s">
        <v>410</v>
      </c>
      <c r="Y142" s="82">
        <v>118986024.7185</v>
      </c>
      <c r="Z142" s="82">
        <v>0</v>
      </c>
      <c r="AA142" s="82">
        <v>8695025.1863000002</v>
      </c>
      <c r="AB142" s="82">
        <v>3622927.16</v>
      </c>
      <c r="AC142" s="82">
        <v>15759733.1502</v>
      </c>
      <c r="AD142" s="82">
        <v>6303893.2600999996</v>
      </c>
      <c r="AE142" s="82">
        <v>5257759.3339999998</v>
      </c>
      <c r="AF142" s="82">
        <v>35849537.859999999</v>
      </c>
      <c r="AG142" s="82">
        <v>22157292.607000001</v>
      </c>
      <c r="AH142" s="82">
        <v>49617868.939999998</v>
      </c>
      <c r="AI142" s="82">
        <v>5834247.0202000001</v>
      </c>
      <c r="AJ142" s="82">
        <v>0</v>
      </c>
      <c r="AK142" s="82">
        <f t="shared" si="40"/>
        <v>5834247.0202000001</v>
      </c>
      <c r="AL142" s="82">
        <v>408541191.16259998</v>
      </c>
      <c r="AM142" s="91">
        <f t="shared" si="34"/>
        <v>680625500.39890003</v>
      </c>
    </row>
    <row r="143" spans="1:39" ht="24.9" customHeight="1">
      <c r="A143" s="204"/>
      <c r="B143" s="206"/>
      <c r="C143" s="78">
        <v>13</v>
      </c>
      <c r="D143" s="82" t="s">
        <v>411</v>
      </c>
      <c r="E143" s="82">
        <v>103914567.9645</v>
      </c>
      <c r="F143" s="82">
        <f t="shared" si="36"/>
        <v>-6066891.2400000002</v>
      </c>
      <c r="G143" s="82">
        <v>7593663.1030000001</v>
      </c>
      <c r="H143" s="82">
        <v>3164026.29</v>
      </c>
      <c r="I143" s="82">
        <v>13763514.374199999</v>
      </c>
      <c r="J143" s="82">
        <v>5505405.7496999996</v>
      </c>
      <c r="K143" s="82">
        <v>4591781.1856000004</v>
      </c>
      <c r="L143" s="82">
        <v>31308628.449999999</v>
      </c>
      <c r="M143" s="82">
        <v>7004477.3114</v>
      </c>
      <c r="N143" s="82">
        <v>37298067.030000001</v>
      </c>
      <c r="O143" s="82">
        <v>5095247.6136999996</v>
      </c>
      <c r="P143" s="82">
        <f t="shared" si="37"/>
        <v>2547623.8068499998</v>
      </c>
      <c r="Q143" s="82">
        <f t="shared" si="38"/>
        <v>2547623.8068499998</v>
      </c>
      <c r="R143" s="82">
        <v>92267887.294799998</v>
      </c>
      <c r="S143" s="91">
        <f t="shared" si="39"/>
        <v>302892751.32005</v>
      </c>
      <c r="T143" s="90"/>
      <c r="U143" s="78"/>
      <c r="V143" s="194" t="s">
        <v>412</v>
      </c>
      <c r="W143" s="195"/>
      <c r="X143" s="83"/>
      <c r="Y143" s="83">
        <f>Y123+Y124+Y125+Y126+Y127+Y128+Y129+Y130+Y131+Y132+Y133+Y134+Y135+Y136+Y137+Y138+Y139+Y140+Y141+Y142</f>
        <v>2247115082.1734004</v>
      </c>
      <c r="Z143" s="83">
        <f t="shared" ref="Z143:AL143" si="41">Z123+Z124+Z125+Z126+Z127+Z128+Z129+Z130+Z131+Z132+Z133+Z134+Z135+Z136+Z137+Z138+Z139+Z140+Z141+Z142</f>
        <v>0</v>
      </c>
      <c r="AA143" s="83">
        <f t="shared" si="41"/>
        <v>164210227.90110001</v>
      </c>
      <c r="AB143" s="83">
        <f t="shared" si="41"/>
        <v>68420928.289999992</v>
      </c>
      <c r="AC143" s="83">
        <f t="shared" si="41"/>
        <v>297631038.07059997</v>
      </c>
      <c r="AD143" s="83">
        <f t="shared" si="41"/>
        <v>119052415.2281</v>
      </c>
      <c r="AE143" s="83">
        <f t="shared" si="41"/>
        <v>99295613.293900013</v>
      </c>
      <c r="AF143" s="83">
        <f t="shared" si="41"/>
        <v>677037806.87000012</v>
      </c>
      <c r="AG143" s="83">
        <f t="shared" si="41"/>
        <v>431538023.76710004</v>
      </c>
      <c r="AH143" s="83">
        <f t="shared" si="41"/>
        <v>930566586.13000011</v>
      </c>
      <c r="AI143" s="83">
        <f t="shared" si="41"/>
        <v>110182893.35469998</v>
      </c>
      <c r="AJ143" s="83">
        <f t="shared" si="41"/>
        <v>0</v>
      </c>
      <c r="AK143" s="83">
        <f t="shared" si="41"/>
        <v>110182893.35469998</v>
      </c>
      <c r="AL143" s="83">
        <f t="shared" si="41"/>
        <v>8008689945.4887981</v>
      </c>
      <c r="AM143" s="91">
        <f>SUM(AM123:AM142)</f>
        <v>13153740560.567699</v>
      </c>
    </row>
    <row r="144" spans="1:39" ht="24.9" customHeight="1">
      <c r="A144" s="204"/>
      <c r="B144" s="206"/>
      <c r="C144" s="78">
        <v>14</v>
      </c>
      <c r="D144" s="82" t="s">
        <v>413</v>
      </c>
      <c r="E144" s="82">
        <v>76762107.158899993</v>
      </c>
      <c r="F144" s="82">
        <f t="shared" si="36"/>
        <v>-6066891.2400000002</v>
      </c>
      <c r="G144" s="82">
        <v>5609469.3194000004</v>
      </c>
      <c r="H144" s="82">
        <v>2337278.88</v>
      </c>
      <c r="I144" s="82">
        <v>10167163.1415</v>
      </c>
      <c r="J144" s="82">
        <v>4066865.2566</v>
      </c>
      <c r="K144" s="82">
        <v>3391967.1353000002</v>
      </c>
      <c r="L144" s="82">
        <v>23127809.120000001</v>
      </c>
      <c r="M144" s="82">
        <v>4842444.8744000001</v>
      </c>
      <c r="N144" s="82">
        <v>25789135.829999998</v>
      </c>
      <c r="O144" s="82">
        <v>3763879.8004000001</v>
      </c>
      <c r="P144" s="82">
        <f t="shared" si="37"/>
        <v>1881939.9002</v>
      </c>
      <c r="Q144" s="82">
        <f t="shared" si="38"/>
        <v>1881939.9002</v>
      </c>
      <c r="R144" s="82">
        <v>62069413.3354</v>
      </c>
      <c r="S144" s="91">
        <f t="shared" si="39"/>
        <v>213978702.71169996</v>
      </c>
      <c r="T144" s="90"/>
      <c r="U144" s="205">
        <v>25</v>
      </c>
      <c r="V144" s="92">
        <v>1</v>
      </c>
      <c r="W144" s="79" t="s">
        <v>116</v>
      </c>
      <c r="X144" s="82" t="s">
        <v>414</v>
      </c>
      <c r="Y144" s="82">
        <v>77852709.617400005</v>
      </c>
      <c r="Z144" s="82">
        <f>-3018317.48</f>
        <v>-3018317.48</v>
      </c>
      <c r="AA144" s="82">
        <v>5689166.2071000002</v>
      </c>
      <c r="AB144" s="82">
        <v>2370485.92</v>
      </c>
      <c r="AC144" s="82">
        <v>10311613.750399999</v>
      </c>
      <c r="AD144" s="82">
        <v>4124645.5002000001</v>
      </c>
      <c r="AE144" s="82">
        <v>3440158.7215</v>
      </c>
      <c r="AF144" s="82">
        <v>23456398.920000002</v>
      </c>
      <c r="AG144" s="82">
        <v>5400457.0663000001</v>
      </c>
      <c r="AH144" s="82">
        <v>30113865.539999999</v>
      </c>
      <c r="AI144" s="82">
        <v>3817355.3588999999</v>
      </c>
      <c r="AJ144" s="82">
        <v>0</v>
      </c>
      <c r="AK144" s="82">
        <f t="shared" si="40"/>
        <v>3817355.3588999999</v>
      </c>
      <c r="AL144" s="82">
        <v>65979863.716399997</v>
      </c>
      <c r="AM144" s="91">
        <f t="shared" ref="AM144:AM156" si="42">Y144+Z144+AA144+AB144+AC144+AD144+AE144+AF144+AG144+AH144+AK144+AL144</f>
        <v>229538402.8382</v>
      </c>
    </row>
    <row r="145" spans="1:39" ht="24.9" customHeight="1">
      <c r="A145" s="204"/>
      <c r="B145" s="206"/>
      <c r="C145" s="78">
        <v>15</v>
      </c>
      <c r="D145" s="82" t="s">
        <v>415</v>
      </c>
      <c r="E145" s="82">
        <v>80640217.841600001</v>
      </c>
      <c r="F145" s="82">
        <f t="shared" si="36"/>
        <v>-6066891.2400000002</v>
      </c>
      <c r="G145" s="82">
        <v>5892866.2153000003</v>
      </c>
      <c r="H145" s="82">
        <v>2455360.92</v>
      </c>
      <c r="I145" s="82">
        <v>10680820.0153</v>
      </c>
      <c r="J145" s="82">
        <v>4272328.0060999999</v>
      </c>
      <c r="K145" s="82">
        <v>3563333.2489999998</v>
      </c>
      <c r="L145" s="82">
        <v>24296252.859999999</v>
      </c>
      <c r="M145" s="82">
        <v>5167517.9935999997</v>
      </c>
      <c r="N145" s="82">
        <v>27519565.079999998</v>
      </c>
      <c r="O145" s="82">
        <v>3954035.3733999999</v>
      </c>
      <c r="P145" s="82">
        <f t="shared" si="37"/>
        <v>1977017.6867</v>
      </c>
      <c r="Q145" s="82">
        <f t="shared" si="38"/>
        <v>1977017.6867</v>
      </c>
      <c r="R145" s="82">
        <v>66609915.114</v>
      </c>
      <c r="S145" s="91">
        <f t="shared" si="39"/>
        <v>227008303.74159998</v>
      </c>
      <c r="T145" s="90"/>
      <c r="U145" s="206"/>
      <c r="V145" s="92">
        <v>2</v>
      </c>
      <c r="W145" s="79" t="s">
        <v>116</v>
      </c>
      <c r="X145" s="82" t="s">
        <v>416</v>
      </c>
      <c r="Y145" s="82">
        <v>87754060.8389</v>
      </c>
      <c r="Z145" s="82">
        <f t="shared" ref="Z145:Z156" si="43">-3018317.48</f>
        <v>-3018317.48</v>
      </c>
      <c r="AA145" s="82">
        <v>6412717.5522999996</v>
      </c>
      <c r="AB145" s="82">
        <v>2671965.65</v>
      </c>
      <c r="AC145" s="82">
        <v>11623050.5636</v>
      </c>
      <c r="AD145" s="82">
        <v>4649220.2253999999</v>
      </c>
      <c r="AE145" s="82">
        <v>3877680.0348</v>
      </c>
      <c r="AF145" s="82">
        <v>26439596.870000001</v>
      </c>
      <c r="AG145" s="82">
        <v>5391135.6610000003</v>
      </c>
      <c r="AH145" s="82">
        <v>30064245.84</v>
      </c>
      <c r="AI145" s="82">
        <v>4302848.7520000003</v>
      </c>
      <c r="AJ145" s="82">
        <v>0</v>
      </c>
      <c r="AK145" s="82">
        <f t="shared" si="40"/>
        <v>4302848.7520000003</v>
      </c>
      <c r="AL145" s="82">
        <v>65849665.7557</v>
      </c>
      <c r="AM145" s="91">
        <f t="shared" si="42"/>
        <v>246017870.26370001</v>
      </c>
    </row>
    <row r="146" spans="1:39" ht="24.9" customHeight="1">
      <c r="A146" s="204"/>
      <c r="B146" s="206"/>
      <c r="C146" s="78">
        <v>16</v>
      </c>
      <c r="D146" s="82" t="s">
        <v>417</v>
      </c>
      <c r="E146" s="82">
        <v>73553712.991099998</v>
      </c>
      <c r="F146" s="82">
        <f t="shared" si="36"/>
        <v>-6066891.2400000002</v>
      </c>
      <c r="G146" s="82">
        <v>5375012.6414000001</v>
      </c>
      <c r="H146" s="82">
        <v>2239588.6</v>
      </c>
      <c r="I146" s="82">
        <v>9742210.4123999998</v>
      </c>
      <c r="J146" s="82">
        <v>3896884.165</v>
      </c>
      <c r="K146" s="82">
        <v>3250194.4824000001</v>
      </c>
      <c r="L146" s="82">
        <v>22161145.609999999</v>
      </c>
      <c r="M146" s="82">
        <v>4544366.8062000005</v>
      </c>
      <c r="N146" s="82">
        <v>24202406.640000001</v>
      </c>
      <c r="O146" s="82">
        <v>3606562.4668999999</v>
      </c>
      <c r="P146" s="82">
        <f t="shared" si="37"/>
        <v>1803281.2334499999</v>
      </c>
      <c r="Q146" s="82">
        <f t="shared" si="38"/>
        <v>1803281.2334499999</v>
      </c>
      <c r="R146" s="82">
        <v>57905968.5013</v>
      </c>
      <c r="S146" s="91">
        <f t="shared" si="39"/>
        <v>202607880.84325001</v>
      </c>
      <c r="T146" s="90"/>
      <c r="U146" s="206"/>
      <c r="V146" s="92">
        <v>3</v>
      </c>
      <c r="W146" s="79" t="s">
        <v>116</v>
      </c>
      <c r="X146" s="82" t="s">
        <v>418</v>
      </c>
      <c r="Y146" s="82">
        <v>89852368.398300007</v>
      </c>
      <c r="Z146" s="82">
        <f t="shared" si="43"/>
        <v>-3018317.48</v>
      </c>
      <c r="AA146" s="82">
        <v>6566053.5186000001</v>
      </c>
      <c r="AB146" s="82">
        <v>2735855.63</v>
      </c>
      <c r="AC146" s="82">
        <v>11900972.002499999</v>
      </c>
      <c r="AD146" s="82">
        <v>4760388.8010999998</v>
      </c>
      <c r="AE146" s="82">
        <v>3970400.1351000001</v>
      </c>
      <c r="AF146" s="82">
        <v>27071800.16</v>
      </c>
      <c r="AG146" s="82">
        <v>5685511.3019000003</v>
      </c>
      <c r="AH146" s="82">
        <v>31631266.27</v>
      </c>
      <c r="AI146" s="82">
        <v>4405735.1595000001</v>
      </c>
      <c r="AJ146" s="82">
        <v>0</v>
      </c>
      <c r="AK146" s="82">
        <f t="shared" si="40"/>
        <v>4405735.1595000001</v>
      </c>
      <c r="AL146" s="82">
        <v>69961396.446500003</v>
      </c>
      <c r="AM146" s="91">
        <f t="shared" si="42"/>
        <v>255523430.34350002</v>
      </c>
    </row>
    <row r="147" spans="1:39" ht="24.9" customHeight="1">
      <c r="A147" s="204"/>
      <c r="B147" s="206"/>
      <c r="C147" s="78">
        <v>17</v>
      </c>
      <c r="D147" s="82" t="s">
        <v>419</v>
      </c>
      <c r="E147" s="82">
        <v>93067916.685499996</v>
      </c>
      <c r="F147" s="82">
        <f t="shared" si="36"/>
        <v>-6066891.2400000002</v>
      </c>
      <c r="G147" s="82">
        <v>6801032.9913999997</v>
      </c>
      <c r="H147" s="82">
        <v>2833763.75</v>
      </c>
      <c r="I147" s="82">
        <v>12326872.296800001</v>
      </c>
      <c r="J147" s="82">
        <v>4930748.9187000003</v>
      </c>
      <c r="K147" s="82">
        <v>4112488.9145999998</v>
      </c>
      <c r="L147" s="82">
        <v>28040619.149999999</v>
      </c>
      <c r="M147" s="82">
        <v>5619747.7125000004</v>
      </c>
      <c r="N147" s="82">
        <v>29926874.34</v>
      </c>
      <c r="O147" s="82">
        <v>4563403.2811000003</v>
      </c>
      <c r="P147" s="82">
        <f t="shared" si="37"/>
        <v>2281701.6405500001</v>
      </c>
      <c r="Q147" s="82">
        <f t="shared" si="38"/>
        <v>2281701.6405500001</v>
      </c>
      <c r="R147" s="82">
        <v>72926493.512999997</v>
      </c>
      <c r="S147" s="91">
        <f t="shared" si="39"/>
        <v>256801368.67304999</v>
      </c>
      <c r="T147" s="90"/>
      <c r="U147" s="206"/>
      <c r="V147" s="92">
        <v>4</v>
      </c>
      <c r="W147" s="79" t="s">
        <v>116</v>
      </c>
      <c r="X147" s="82" t="s">
        <v>420</v>
      </c>
      <c r="Y147" s="82">
        <v>106013550.0948</v>
      </c>
      <c r="Z147" s="82">
        <f t="shared" si="43"/>
        <v>-3018317.48</v>
      </c>
      <c r="AA147" s="82">
        <v>7747048.3642999995</v>
      </c>
      <c r="AB147" s="82">
        <v>3227936.82</v>
      </c>
      <c r="AC147" s="82">
        <v>14041525.1602</v>
      </c>
      <c r="AD147" s="82">
        <v>5616610.0641000001</v>
      </c>
      <c r="AE147" s="82">
        <v>4684531.0939999996</v>
      </c>
      <c r="AF147" s="82">
        <v>31941034.98</v>
      </c>
      <c r="AG147" s="82">
        <v>6402802.1487999996</v>
      </c>
      <c r="AH147" s="82">
        <v>35449548.950000003</v>
      </c>
      <c r="AI147" s="82">
        <v>5198167.0972999996</v>
      </c>
      <c r="AJ147" s="82">
        <v>0</v>
      </c>
      <c r="AK147" s="82">
        <f t="shared" si="40"/>
        <v>5198167.0972999996</v>
      </c>
      <c r="AL147" s="82">
        <v>79980251.201900005</v>
      </c>
      <c r="AM147" s="91">
        <f t="shared" si="42"/>
        <v>297284688.49539995</v>
      </c>
    </row>
    <row r="148" spans="1:39" ht="24.9" customHeight="1">
      <c r="A148" s="204"/>
      <c r="B148" s="206"/>
      <c r="C148" s="78">
        <v>18</v>
      </c>
      <c r="D148" s="82" t="s">
        <v>421</v>
      </c>
      <c r="E148" s="82">
        <v>87214095.081900001</v>
      </c>
      <c r="F148" s="82">
        <f t="shared" si="36"/>
        <v>-6066891.2400000002</v>
      </c>
      <c r="G148" s="82">
        <v>6373259.0036000004</v>
      </c>
      <c r="H148" s="82">
        <v>2655524.58</v>
      </c>
      <c r="I148" s="82">
        <v>11551531.944</v>
      </c>
      <c r="J148" s="82">
        <v>4620612.7775999997</v>
      </c>
      <c r="K148" s="82">
        <v>3853820.0057999999</v>
      </c>
      <c r="L148" s="82">
        <v>26276909.510000002</v>
      </c>
      <c r="M148" s="82">
        <v>5689560.2466000002</v>
      </c>
      <c r="N148" s="82">
        <v>30298500.43</v>
      </c>
      <c r="O148" s="82">
        <v>4276372.5871000001</v>
      </c>
      <c r="P148" s="82">
        <f t="shared" si="37"/>
        <v>2138186.2935500001</v>
      </c>
      <c r="Q148" s="82">
        <f t="shared" si="38"/>
        <v>2138186.2935500001</v>
      </c>
      <c r="R148" s="82">
        <v>73901609.314300001</v>
      </c>
      <c r="S148" s="91">
        <f t="shared" si="39"/>
        <v>248506717.94735003</v>
      </c>
      <c r="T148" s="90"/>
      <c r="U148" s="206"/>
      <c r="V148" s="92">
        <v>5</v>
      </c>
      <c r="W148" s="79" t="s">
        <v>116</v>
      </c>
      <c r="X148" s="82" t="s">
        <v>422</v>
      </c>
      <c r="Y148" s="82">
        <v>75698236.989600003</v>
      </c>
      <c r="Z148" s="82">
        <f t="shared" si="43"/>
        <v>-3018317.48</v>
      </c>
      <c r="AA148" s="82">
        <v>5531725.9210999999</v>
      </c>
      <c r="AB148" s="82">
        <v>2304885.7999999998</v>
      </c>
      <c r="AC148" s="82">
        <v>10026253.232000001</v>
      </c>
      <c r="AD148" s="82">
        <v>4010501.2927999999</v>
      </c>
      <c r="AE148" s="82">
        <v>3344956.7966999998</v>
      </c>
      <c r="AF148" s="82">
        <v>22807273.539999999</v>
      </c>
      <c r="AG148" s="82">
        <v>5028286.8936000001</v>
      </c>
      <c r="AH148" s="82">
        <v>28132729.260000002</v>
      </c>
      <c r="AI148" s="82">
        <v>3711715.0071999999</v>
      </c>
      <c r="AJ148" s="82">
        <v>0</v>
      </c>
      <c r="AK148" s="82">
        <f t="shared" si="40"/>
        <v>3711715.0071999999</v>
      </c>
      <c r="AL148" s="82">
        <v>60781527.6153</v>
      </c>
      <c r="AM148" s="91">
        <f t="shared" si="42"/>
        <v>218359774.86830002</v>
      </c>
    </row>
    <row r="149" spans="1:39" ht="24.9" customHeight="1">
      <c r="A149" s="204"/>
      <c r="B149" s="206"/>
      <c r="C149" s="78">
        <v>19</v>
      </c>
      <c r="D149" s="82" t="s">
        <v>423</v>
      </c>
      <c r="E149" s="82">
        <v>102143759.05769999</v>
      </c>
      <c r="F149" s="82">
        <f t="shared" si="36"/>
        <v>-6066891.2400000002</v>
      </c>
      <c r="G149" s="82">
        <v>7464259.4349999996</v>
      </c>
      <c r="H149" s="82">
        <v>3110108.1</v>
      </c>
      <c r="I149" s="82">
        <v>13528970.2258</v>
      </c>
      <c r="J149" s="82">
        <v>5411588.0903000003</v>
      </c>
      <c r="K149" s="82">
        <v>4513532.6090000002</v>
      </c>
      <c r="L149" s="82">
        <v>30775097.890000001</v>
      </c>
      <c r="M149" s="82">
        <v>6615373.9784000004</v>
      </c>
      <c r="N149" s="82">
        <v>35226792.140000001</v>
      </c>
      <c r="O149" s="82">
        <v>5008419.4620000003</v>
      </c>
      <c r="P149" s="82">
        <f t="shared" si="37"/>
        <v>2504209.7310000001</v>
      </c>
      <c r="Q149" s="82">
        <f t="shared" si="38"/>
        <v>2504209.7310000001</v>
      </c>
      <c r="R149" s="82">
        <v>86833035.038499996</v>
      </c>
      <c r="S149" s="91">
        <f t="shared" si="39"/>
        <v>292059835.0557</v>
      </c>
      <c r="T149" s="90"/>
      <c r="U149" s="206"/>
      <c r="V149" s="92">
        <v>6</v>
      </c>
      <c r="W149" s="79" t="s">
        <v>116</v>
      </c>
      <c r="X149" s="82" t="s">
        <v>424</v>
      </c>
      <c r="Y149" s="82">
        <v>71181649.492500007</v>
      </c>
      <c r="Z149" s="82">
        <f t="shared" si="43"/>
        <v>-3018317.48</v>
      </c>
      <c r="AA149" s="82">
        <v>5201671.6804</v>
      </c>
      <c r="AB149" s="82">
        <v>2167363.2000000002</v>
      </c>
      <c r="AC149" s="82">
        <v>9428029.9207000006</v>
      </c>
      <c r="AD149" s="82">
        <v>3771211.9682999998</v>
      </c>
      <c r="AE149" s="82">
        <v>3145377.6433999999</v>
      </c>
      <c r="AF149" s="82">
        <v>21446461.84</v>
      </c>
      <c r="AG149" s="82">
        <v>5174325.8726000004</v>
      </c>
      <c r="AH149" s="82">
        <v>28910123.960000001</v>
      </c>
      <c r="AI149" s="82">
        <v>3490252.9723</v>
      </c>
      <c r="AJ149" s="82">
        <v>0</v>
      </c>
      <c r="AK149" s="82">
        <f t="shared" si="40"/>
        <v>3490252.9723</v>
      </c>
      <c r="AL149" s="82">
        <v>62821346.366300002</v>
      </c>
      <c r="AM149" s="91">
        <f t="shared" si="42"/>
        <v>213719497.43650001</v>
      </c>
    </row>
    <row r="150" spans="1:39" ht="24.9" customHeight="1">
      <c r="A150" s="204"/>
      <c r="B150" s="206"/>
      <c r="C150" s="78">
        <v>20</v>
      </c>
      <c r="D150" s="82" t="s">
        <v>425</v>
      </c>
      <c r="E150" s="82">
        <v>70793566.753299996</v>
      </c>
      <c r="F150" s="82">
        <f t="shared" si="36"/>
        <v>-6066891.2400000002</v>
      </c>
      <c r="G150" s="82">
        <v>5173312.1381999999</v>
      </c>
      <c r="H150" s="82">
        <v>2155546.7200000002</v>
      </c>
      <c r="I150" s="82">
        <v>9376628.2504999992</v>
      </c>
      <c r="J150" s="82">
        <v>3750651.3001999999</v>
      </c>
      <c r="K150" s="82">
        <v>3128229.0274</v>
      </c>
      <c r="L150" s="82">
        <v>21329535.609999999</v>
      </c>
      <c r="M150" s="82">
        <v>4631613.4172</v>
      </c>
      <c r="N150" s="82">
        <v>24666837.800000001</v>
      </c>
      <c r="O150" s="82">
        <v>3471224.0940999999</v>
      </c>
      <c r="P150" s="82">
        <f t="shared" si="37"/>
        <v>1735612.0470499999</v>
      </c>
      <c r="Q150" s="82">
        <f t="shared" si="38"/>
        <v>1735612.0470499999</v>
      </c>
      <c r="R150" s="82">
        <v>59124597.077299997</v>
      </c>
      <c r="S150" s="91">
        <f t="shared" si="39"/>
        <v>199799238.90114999</v>
      </c>
      <c r="T150" s="90"/>
      <c r="U150" s="206"/>
      <c r="V150" s="92">
        <v>7</v>
      </c>
      <c r="W150" s="79" t="s">
        <v>116</v>
      </c>
      <c r="X150" s="82" t="s">
        <v>426</v>
      </c>
      <c r="Y150" s="82">
        <v>81331427.893700004</v>
      </c>
      <c r="Z150" s="82">
        <f t="shared" si="43"/>
        <v>-3018317.48</v>
      </c>
      <c r="AA150" s="82">
        <v>5943377.0953000002</v>
      </c>
      <c r="AB150" s="82">
        <v>2476407.12</v>
      </c>
      <c r="AC150" s="82">
        <v>10772370.985200001</v>
      </c>
      <c r="AD150" s="82">
        <v>4308948.3941000002</v>
      </c>
      <c r="AE150" s="82">
        <v>3593876.4671</v>
      </c>
      <c r="AF150" s="82">
        <v>24504508.920000002</v>
      </c>
      <c r="AG150" s="82">
        <v>5360372.8457000004</v>
      </c>
      <c r="AH150" s="82">
        <v>29900489.219999999</v>
      </c>
      <c r="AI150" s="82">
        <v>3987927.5063</v>
      </c>
      <c r="AJ150" s="82">
        <v>0</v>
      </c>
      <c r="AK150" s="82">
        <f t="shared" si="40"/>
        <v>3987927.5063</v>
      </c>
      <c r="AL150" s="82">
        <v>65419982.065300003</v>
      </c>
      <c r="AM150" s="91">
        <f t="shared" si="42"/>
        <v>234581371.0327</v>
      </c>
    </row>
    <row r="151" spans="1:39" ht="24.9" customHeight="1">
      <c r="A151" s="204"/>
      <c r="B151" s="206"/>
      <c r="C151" s="78">
        <v>21</v>
      </c>
      <c r="D151" s="82" t="s">
        <v>427</v>
      </c>
      <c r="E151" s="82">
        <v>96797695.952299997</v>
      </c>
      <c r="F151" s="82">
        <f t="shared" si="36"/>
        <v>-6066891.2400000002</v>
      </c>
      <c r="G151" s="82">
        <v>7073590.4177000001</v>
      </c>
      <c r="H151" s="82">
        <v>2947329.34</v>
      </c>
      <c r="I151" s="82">
        <v>12820882.631899999</v>
      </c>
      <c r="J151" s="82">
        <v>5128353.0527999997</v>
      </c>
      <c r="K151" s="82">
        <v>4277300.5536000002</v>
      </c>
      <c r="L151" s="82">
        <v>29164371.82</v>
      </c>
      <c r="M151" s="82">
        <v>6128221.6583000002</v>
      </c>
      <c r="N151" s="82">
        <v>32633582.879999999</v>
      </c>
      <c r="O151" s="82">
        <v>4746285.7131000003</v>
      </c>
      <c r="P151" s="82">
        <f t="shared" si="37"/>
        <v>2373142.8565500001</v>
      </c>
      <c r="Q151" s="82">
        <f t="shared" si="38"/>
        <v>2373142.8565500001</v>
      </c>
      <c r="R151" s="82">
        <v>80028670.588300005</v>
      </c>
      <c r="S151" s="91">
        <f t="shared" si="39"/>
        <v>273306250.51144999</v>
      </c>
      <c r="T151" s="90"/>
      <c r="U151" s="206"/>
      <c r="V151" s="92">
        <v>8</v>
      </c>
      <c r="W151" s="79" t="s">
        <v>116</v>
      </c>
      <c r="X151" s="82" t="s">
        <v>428</v>
      </c>
      <c r="Y151" s="82">
        <v>127264072.1284</v>
      </c>
      <c r="Z151" s="82">
        <f t="shared" si="43"/>
        <v>-3018317.48</v>
      </c>
      <c r="AA151" s="82">
        <v>9299951.9487999994</v>
      </c>
      <c r="AB151" s="82">
        <v>3874979.98</v>
      </c>
      <c r="AC151" s="82">
        <v>16856162.907400001</v>
      </c>
      <c r="AD151" s="82">
        <v>6742465.1628999999</v>
      </c>
      <c r="AE151" s="82">
        <v>5623550.0318999998</v>
      </c>
      <c r="AF151" s="82">
        <v>38343647.359999999</v>
      </c>
      <c r="AG151" s="82">
        <v>7766547.6963999998</v>
      </c>
      <c r="AH151" s="82">
        <v>42709039.329999998</v>
      </c>
      <c r="AI151" s="82">
        <v>6240144.8855999997</v>
      </c>
      <c r="AJ151" s="82">
        <v>0</v>
      </c>
      <c r="AK151" s="82">
        <f t="shared" si="40"/>
        <v>6240144.8855999997</v>
      </c>
      <c r="AL151" s="82">
        <v>99028547.471799999</v>
      </c>
      <c r="AM151" s="91">
        <f t="shared" si="42"/>
        <v>360730791.42319995</v>
      </c>
    </row>
    <row r="152" spans="1:39" ht="24.9" customHeight="1">
      <c r="A152" s="204"/>
      <c r="B152" s="206"/>
      <c r="C152" s="78">
        <v>22</v>
      </c>
      <c r="D152" s="82" t="s">
        <v>429</v>
      </c>
      <c r="E152" s="82">
        <v>94253671.636600003</v>
      </c>
      <c r="F152" s="82">
        <f t="shared" si="36"/>
        <v>-6066891.2400000002</v>
      </c>
      <c r="G152" s="82">
        <v>6887683.2445</v>
      </c>
      <c r="H152" s="82">
        <v>2869868.02</v>
      </c>
      <c r="I152" s="82">
        <v>12483925.8807</v>
      </c>
      <c r="J152" s="82">
        <v>4993570.3521999996</v>
      </c>
      <c r="K152" s="82">
        <v>4164885.1028999998</v>
      </c>
      <c r="L152" s="82">
        <v>28397877.629999999</v>
      </c>
      <c r="M152" s="82">
        <v>5816901.9676000001</v>
      </c>
      <c r="N152" s="82">
        <v>30976365.890000001</v>
      </c>
      <c r="O152" s="82">
        <v>4621544.4561000001</v>
      </c>
      <c r="P152" s="82">
        <f t="shared" si="37"/>
        <v>2310772.22805</v>
      </c>
      <c r="Q152" s="82">
        <f t="shared" si="38"/>
        <v>2310772.22805</v>
      </c>
      <c r="R152" s="82">
        <v>75680271.641800001</v>
      </c>
      <c r="S152" s="91">
        <f t="shared" si="39"/>
        <v>262768902.35434997</v>
      </c>
      <c r="T152" s="90"/>
      <c r="U152" s="206"/>
      <c r="V152" s="92">
        <v>9</v>
      </c>
      <c r="W152" s="79" t="s">
        <v>116</v>
      </c>
      <c r="X152" s="82" t="s">
        <v>430</v>
      </c>
      <c r="Y152" s="82">
        <v>117941285.0918</v>
      </c>
      <c r="Z152" s="82">
        <f t="shared" si="43"/>
        <v>-3018317.48</v>
      </c>
      <c r="AA152" s="82">
        <v>8618679.7719000001</v>
      </c>
      <c r="AB152" s="82">
        <v>3591116.57</v>
      </c>
      <c r="AC152" s="82">
        <v>15621357.0866</v>
      </c>
      <c r="AD152" s="82">
        <v>6248542.8346999995</v>
      </c>
      <c r="AE152" s="82">
        <v>5211594.3365000002</v>
      </c>
      <c r="AF152" s="82">
        <v>35534766.170000002</v>
      </c>
      <c r="AG152" s="82">
        <v>6232468.7127999999</v>
      </c>
      <c r="AH152" s="82">
        <v>34542829.990000002</v>
      </c>
      <c r="AI152" s="82">
        <v>5783020.2558000004</v>
      </c>
      <c r="AJ152" s="82">
        <v>0</v>
      </c>
      <c r="AK152" s="82">
        <f t="shared" si="40"/>
        <v>5783020.2558000004</v>
      </c>
      <c r="AL152" s="82">
        <v>77601096.410899997</v>
      </c>
      <c r="AM152" s="91">
        <f t="shared" si="42"/>
        <v>313908439.75099993</v>
      </c>
    </row>
    <row r="153" spans="1:39" ht="24.9" customHeight="1">
      <c r="A153" s="204"/>
      <c r="B153" s="207"/>
      <c r="C153" s="78">
        <v>23</v>
      </c>
      <c r="D153" s="82" t="s">
        <v>431</v>
      </c>
      <c r="E153" s="82">
        <v>99831315.855000004</v>
      </c>
      <c r="F153" s="82">
        <f t="shared" si="36"/>
        <v>-6066891.2400000002</v>
      </c>
      <c r="G153" s="82">
        <v>7295275.2879999997</v>
      </c>
      <c r="H153" s="82">
        <v>3039698.04</v>
      </c>
      <c r="I153" s="82">
        <v>13222686.4594</v>
      </c>
      <c r="J153" s="82">
        <v>5289074.5838000001</v>
      </c>
      <c r="K153" s="82">
        <v>4411350.2741</v>
      </c>
      <c r="L153" s="82">
        <v>30078377.239999998</v>
      </c>
      <c r="M153" s="82">
        <v>6271854.0595000004</v>
      </c>
      <c r="N153" s="82">
        <v>33398166.890000001</v>
      </c>
      <c r="O153" s="82">
        <v>4895033.3320000004</v>
      </c>
      <c r="P153" s="82">
        <f t="shared" si="37"/>
        <v>2447516.6660000002</v>
      </c>
      <c r="Q153" s="82">
        <f t="shared" si="38"/>
        <v>2447516.6660000002</v>
      </c>
      <c r="R153" s="82">
        <v>82034875.1461</v>
      </c>
      <c r="S153" s="91">
        <f t="shared" si="39"/>
        <v>281253299.26190001</v>
      </c>
      <c r="T153" s="90"/>
      <c r="U153" s="206"/>
      <c r="V153" s="92">
        <v>10</v>
      </c>
      <c r="W153" s="79" t="s">
        <v>116</v>
      </c>
      <c r="X153" s="82" t="s">
        <v>432</v>
      </c>
      <c r="Y153" s="82">
        <v>90223287.4331</v>
      </c>
      <c r="Z153" s="82">
        <f t="shared" si="43"/>
        <v>-3018317.48</v>
      </c>
      <c r="AA153" s="82">
        <v>6593158.8055999996</v>
      </c>
      <c r="AB153" s="82">
        <v>2747149.5</v>
      </c>
      <c r="AC153" s="82">
        <v>11950100.335200001</v>
      </c>
      <c r="AD153" s="82">
        <v>4780040.1341000004</v>
      </c>
      <c r="AE153" s="82">
        <v>3986790.3207</v>
      </c>
      <c r="AF153" s="82">
        <v>27183555.100000001</v>
      </c>
      <c r="AG153" s="82">
        <v>5789201.0460000001</v>
      </c>
      <c r="AH153" s="82">
        <v>32183227.52</v>
      </c>
      <c r="AI153" s="82">
        <v>4423922.449</v>
      </c>
      <c r="AJ153" s="82">
        <v>0</v>
      </c>
      <c r="AK153" s="82">
        <f t="shared" si="40"/>
        <v>4423922.449</v>
      </c>
      <c r="AL153" s="82">
        <v>71409696.658700004</v>
      </c>
      <c r="AM153" s="91">
        <f t="shared" si="42"/>
        <v>258251811.82240003</v>
      </c>
    </row>
    <row r="154" spans="1:39" ht="24.9" customHeight="1">
      <c r="A154" s="78"/>
      <c r="B154" s="193" t="s">
        <v>433</v>
      </c>
      <c r="C154" s="194"/>
      <c r="D154" s="83"/>
      <c r="E154" s="83">
        <f>SUM(E131:E153)</f>
        <v>2135769050.3032999</v>
      </c>
      <c r="F154" s="83">
        <f t="shared" ref="F154:S154" si="44">SUM(F131:F153)</f>
        <v>-139538498.51999995</v>
      </c>
      <c r="G154" s="83">
        <f t="shared" si="44"/>
        <v>156073502.98909998</v>
      </c>
      <c r="H154" s="83">
        <f t="shared" si="44"/>
        <v>65030626.24000001</v>
      </c>
      <c r="I154" s="83">
        <f t="shared" si="44"/>
        <v>282883224.16719997</v>
      </c>
      <c r="J154" s="83">
        <f t="shared" si="44"/>
        <v>113153289.6672</v>
      </c>
      <c r="K154" s="83">
        <f t="shared" si="44"/>
        <v>94375450.276500002</v>
      </c>
      <c r="L154" s="83">
        <f t="shared" si="44"/>
        <v>643490137.77999997</v>
      </c>
      <c r="M154" s="83">
        <f t="shared" si="44"/>
        <v>132562599.3301</v>
      </c>
      <c r="N154" s="83">
        <f t="shared" si="44"/>
        <v>705929395.30999982</v>
      </c>
      <c r="O154" s="83">
        <f t="shared" si="44"/>
        <v>104723258.44230002</v>
      </c>
      <c r="P154" s="83">
        <f t="shared" si="44"/>
        <v>52361629.221150011</v>
      </c>
      <c r="Q154" s="83">
        <f t="shared" si="44"/>
        <v>52361629.221150011</v>
      </c>
      <c r="R154" s="83">
        <f t="shared" si="44"/>
        <v>1723519892.4161005</v>
      </c>
      <c r="S154" s="91">
        <f t="shared" si="44"/>
        <v>5965610299.1806498</v>
      </c>
      <c r="T154" s="90"/>
      <c r="U154" s="206"/>
      <c r="V154" s="92">
        <v>11</v>
      </c>
      <c r="W154" s="79" t="s">
        <v>116</v>
      </c>
      <c r="X154" s="82" t="s">
        <v>413</v>
      </c>
      <c r="Y154" s="82">
        <v>86361121.425400004</v>
      </c>
      <c r="Z154" s="82">
        <f t="shared" si="43"/>
        <v>-3018317.48</v>
      </c>
      <c r="AA154" s="82">
        <v>6310927.0832000002</v>
      </c>
      <c r="AB154" s="82">
        <v>2629552.9500000002</v>
      </c>
      <c r="AC154" s="82">
        <v>11438555.338300001</v>
      </c>
      <c r="AD154" s="82">
        <v>4575422.1352000004</v>
      </c>
      <c r="AE154" s="82">
        <v>3816128.7710000002</v>
      </c>
      <c r="AF154" s="82">
        <v>26019915.359999999</v>
      </c>
      <c r="AG154" s="82">
        <v>5786424.2254999997</v>
      </c>
      <c r="AH154" s="82">
        <v>32168445.949999999</v>
      </c>
      <c r="AI154" s="82">
        <v>4234548.6919999998</v>
      </c>
      <c r="AJ154" s="82">
        <v>0</v>
      </c>
      <c r="AK154" s="82">
        <f t="shared" si="40"/>
        <v>4234548.6919999998</v>
      </c>
      <c r="AL154" s="82">
        <v>71370911.051300004</v>
      </c>
      <c r="AM154" s="91">
        <f t="shared" si="42"/>
        <v>251693635.50190002</v>
      </c>
    </row>
    <row r="155" spans="1:39" ht="24.9" customHeight="1">
      <c r="A155" s="204">
        <v>8</v>
      </c>
      <c r="B155" s="205" t="s">
        <v>434</v>
      </c>
      <c r="C155" s="78">
        <v>1</v>
      </c>
      <c r="D155" s="82" t="s">
        <v>435</v>
      </c>
      <c r="E155" s="82">
        <v>83838312.527700007</v>
      </c>
      <c r="F155" s="82">
        <v>0</v>
      </c>
      <c r="G155" s="82">
        <v>6126570.2483999999</v>
      </c>
      <c r="H155" s="82">
        <v>2552737.6</v>
      </c>
      <c r="I155" s="82">
        <v>11104408.574999999</v>
      </c>
      <c r="J155" s="82">
        <v>4441763.43</v>
      </c>
      <c r="K155" s="82">
        <v>3704650.7881</v>
      </c>
      <c r="L155" s="82">
        <v>25259813.210000001</v>
      </c>
      <c r="M155" s="82">
        <v>4860498.3646</v>
      </c>
      <c r="N155" s="82">
        <v>25275393.899999999</v>
      </c>
      <c r="O155" s="82">
        <v>4110847.6915000002</v>
      </c>
      <c r="P155" s="82">
        <v>0</v>
      </c>
      <c r="Q155" s="82">
        <f t="shared" ref="Q155:Q181" si="45">O155</f>
        <v>4110847.6915000002</v>
      </c>
      <c r="R155" s="82">
        <v>61822997.138300002</v>
      </c>
      <c r="S155" s="91">
        <f t="shared" si="39"/>
        <v>233097993.47360003</v>
      </c>
      <c r="T155" s="90"/>
      <c r="U155" s="206"/>
      <c r="V155" s="92">
        <v>12</v>
      </c>
      <c r="W155" s="79" t="s">
        <v>116</v>
      </c>
      <c r="X155" s="82" t="s">
        <v>436</v>
      </c>
      <c r="Y155" s="82">
        <v>91752492.869499996</v>
      </c>
      <c r="Z155" s="82">
        <f t="shared" si="43"/>
        <v>-3018317.48</v>
      </c>
      <c r="AA155" s="82">
        <v>6704907.0535000004</v>
      </c>
      <c r="AB155" s="82">
        <v>2793711.27</v>
      </c>
      <c r="AC155" s="82">
        <v>12152644.034600001</v>
      </c>
      <c r="AD155" s="82">
        <v>4861057.6138000004</v>
      </c>
      <c r="AE155" s="82">
        <v>4054362.9131</v>
      </c>
      <c r="AF155" s="82">
        <v>27644292.469999999</v>
      </c>
      <c r="AG155" s="82">
        <v>5461950.0284000002</v>
      </c>
      <c r="AH155" s="82">
        <v>30441204.879999999</v>
      </c>
      <c r="AI155" s="82">
        <v>4498904.0467999997</v>
      </c>
      <c r="AJ155" s="82">
        <v>0</v>
      </c>
      <c r="AK155" s="82">
        <f t="shared" si="40"/>
        <v>4498904.0467999997</v>
      </c>
      <c r="AL155" s="82">
        <v>66838774.7958</v>
      </c>
      <c r="AM155" s="91">
        <f t="shared" si="42"/>
        <v>254185984.49549997</v>
      </c>
    </row>
    <row r="156" spans="1:39" ht="24.9" customHeight="1">
      <c r="A156" s="204"/>
      <c r="B156" s="206"/>
      <c r="C156" s="78">
        <v>2</v>
      </c>
      <c r="D156" s="82" t="s">
        <v>437</v>
      </c>
      <c r="E156" s="82">
        <v>81068585.444999993</v>
      </c>
      <c r="F156" s="82">
        <v>0</v>
      </c>
      <c r="G156" s="82">
        <v>5924169.6151000001</v>
      </c>
      <c r="H156" s="82">
        <v>2468404.0099999998</v>
      </c>
      <c r="I156" s="82">
        <v>10737557.4275</v>
      </c>
      <c r="J156" s="82">
        <v>4295022.9709999999</v>
      </c>
      <c r="K156" s="82">
        <v>3582261.9742999999</v>
      </c>
      <c r="L156" s="82">
        <v>24425316.59</v>
      </c>
      <c r="M156" s="82">
        <v>5273329.9008999998</v>
      </c>
      <c r="N156" s="82">
        <v>27472978.760000002</v>
      </c>
      <c r="O156" s="82">
        <v>3975039.5408000001</v>
      </c>
      <c r="P156" s="82">
        <v>0</v>
      </c>
      <c r="Q156" s="82">
        <f t="shared" si="45"/>
        <v>3975039.5408000001</v>
      </c>
      <c r="R156" s="82">
        <v>67589276.212699994</v>
      </c>
      <c r="S156" s="91">
        <f t="shared" si="39"/>
        <v>236811942.44729996</v>
      </c>
      <c r="T156" s="90"/>
      <c r="U156" s="207"/>
      <c r="V156" s="92">
        <v>13</v>
      </c>
      <c r="W156" s="79" t="s">
        <v>116</v>
      </c>
      <c r="X156" s="82" t="s">
        <v>438</v>
      </c>
      <c r="Y156" s="82">
        <v>73655709.870900005</v>
      </c>
      <c r="Z156" s="82">
        <f t="shared" si="43"/>
        <v>-3018317.48</v>
      </c>
      <c r="AA156" s="82">
        <v>5382466.1673999997</v>
      </c>
      <c r="AB156" s="82">
        <v>2242694.2400000002</v>
      </c>
      <c r="AC156" s="82">
        <v>9755719.9284000006</v>
      </c>
      <c r="AD156" s="82">
        <v>3902287.9714000002</v>
      </c>
      <c r="AE156" s="82">
        <v>3254701.5247999998</v>
      </c>
      <c r="AF156" s="82">
        <v>22191876.449999999</v>
      </c>
      <c r="AG156" s="82">
        <v>4959040.6130999997</v>
      </c>
      <c r="AH156" s="82">
        <v>27764117.449999999</v>
      </c>
      <c r="AI156" s="82">
        <v>3611563.6844000001</v>
      </c>
      <c r="AJ156" s="82">
        <v>0</v>
      </c>
      <c r="AK156" s="82">
        <f t="shared" si="40"/>
        <v>3611563.6844000001</v>
      </c>
      <c r="AL156" s="82">
        <v>59814321.035800003</v>
      </c>
      <c r="AM156" s="91">
        <f t="shared" si="42"/>
        <v>213516181.4562</v>
      </c>
    </row>
    <row r="157" spans="1:39" ht="24.9" customHeight="1">
      <c r="A157" s="204"/>
      <c r="B157" s="206"/>
      <c r="C157" s="78">
        <v>3</v>
      </c>
      <c r="D157" s="82" t="s">
        <v>439</v>
      </c>
      <c r="E157" s="82">
        <v>113735713.3875</v>
      </c>
      <c r="F157" s="82">
        <v>0</v>
      </c>
      <c r="G157" s="82">
        <v>8311353.3277000003</v>
      </c>
      <c r="H157" s="82">
        <v>3463063.89</v>
      </c>
      <c r="I157" s="82">
        <v>15064327.906400001</v>
      </c>
      <c r="J157" s="82">
        <v>6025731.1624999996</v>
      </c>
      <c r="K157" s="82">
        <v>5025758.3618000001</v>
      </c>
      <c r="L157" s="82">
        <v>34267661.039999999</v>
      </c>
      <c r="M157" s="82">
        <v>6709599.466</v>
      </c>
      <c r="N157" s="82">
        <v>35118529</v>
      </c>
      <c r="O157" s="82">
        <v>5576808.2721999995</v>
      </c>
      <c r="P157" s="82">
        <v>0</v>
      </c>
      <c r="Q157" s="82">
        <f t="shared" si="45"/>
        <v>5576808.2721999995</v>
      </c>
      <c r="R157" s="82">
        <v>87650561.288900003</v>
      </c>
      <c r="S157" s="91">
        <f t="shared" si="39"/>
        <v>320949107.10299999</v>
      </c>
      <c r="T157" s="90"/>
      <c r="U157" s="78"/>
      <c r="V157" s="194" t="s">
        <v>440</v>
      </c>
      <c r="W157" s="195"/>
      <c r="X157" s="83"/>
      <c r="Y157" s="83">
        <f>Y144+Y145+Y146+Y147+Y148+Y149+Y150+Y151+Y152+Y153+Y154+Y155+Y156</f>
        <v>1176881972.1443</v>
      </c>
      <c r="Z157" s="83">
        <f t="shared" ref="Z157:AL157" si="46">Z144+Z145+Z146+Z147+Z148+Z149+Z150+Z151+Z152+Z153+Z154+Z155+Z156</f>
        <v>-39238127.239999995</v>
      </c>
      <c r="AA157" s="83">
        <f t="shared" si="46"/>
        <v>86001851.169499993</v>
      </c>
      <c r="AB157" s="83">
        <f t="shared" si="46"/>
        <v>35834104.650000006</v>
      </c>
      <c r="AC157" s="83">
        <f t="shared" si="46"/>
        <v>155878355.24510002</v>
      </c>
      <c r="AD157" s="83">
        <f t="shared" si="46"/>
        <v>62351342.098099999</v>
      </c>
      <c r="AE157" s="83">
        <f t="shared" si="46"/>
        <v>52004108.790599994</v>
      </c>
      <c r="AF157" s="83">
        <f t="shared" si="46"/>
        <v>354585128.14000005</v>
      </c>
      <c r="AG157" s="83">
        <f t="shared" si="46"/>
        <v>74438524.112100005</v>
      </c>
      <c r="AH157" s="83">
        <f t="shared" si="46"/>
        <v>414011134.15999997</v>
      </c>
      <c r="AI157" s="83">
        <f t="shared" si="46"/>
        <v>57706105.8671</v>
      </c>
      <c r="AJ157" s="83">
        <f t="shared" si="46"/>
        <v>0</v>
      </c>
      <c r="AK157" s="83">
        <f t="shared" si="46"/>
        <v>57706105.8671</v>
      </c>
      <c r="AL157" s="83">
        <f t="shared" si="46"/>
        <v>916857380.59169996</v>
      </c>
      <c r="AM157" s="91">
        <f>SUM(AM144:AM156)</f>
        <v>3347311879.7285004</v>
      </c>
    </row>
    <row r="158" spans="1:39" ht="24.9" customHeight="1">
      <c r="A158" s="204"/>
      <c r="B158" s="206"/>
      <c r="C158" s="78">
        <v>4</v>
      </c>
      <c r="D158" s="82" t="s">
        <v>441</v>
      </c>
      <c r="E158" s="82">
        <v>65515209.932599999</v>
      </c>
      <c r="F158" s="82">
        <v>0</v>
      </c>
      <c r="G158" s="82">
        <v>4787590.8267000001</v>
      </c>
      <c r="H158" s="82">
        <v>1994829.51</v>
      </c>
      <c r="I158" s="82">
        <v>8677508.3735000007</v>
      </c>
      <c r="J158" s="82">
        <v>3471003.3494000002</v>
      </c>
      <c r="K158" s="82">
        <v>2894988.78</v>
      </c>
      <c r="L158" s="82">
        <v>19739208.91</v>
      </c>
      <c r="M158" s="82">
        <v>4629619.3523000004</v>
      </c>
      <c r="N158" s="82">
        <v>24046378.73</v>
      </c>
      <c r="O158" s="82">
        <v>3212410.1905</v>
      </c>
      <c r="P158" s="82">
        <v>0</v>
      </c>
      <c r="Q158" s="82">
        <f t="shared" si="45"/>
        <v>3212410.1905</v>
      </c>
      <c r="R158" s="82">
        <v>58598164.004500002</v>
      </c>
      <c r="S158" s="91">
        <f t="shared" si="39"/>
        <v>197566911.95949998</v>
      </c>
      <c r="T158" s="90"/>
      <c r="U158" s="205">
        <v>26</v>
      </c>
      <c r="V158" s="92">
        <v>1</v>
      </c>
      <c r="W158" s="79" t="s">
        <v>117</v>
      </c>
      <c r="X158" s="82" t="s">
        <v>442</v>
      </c>
      <c r="Y158" s="82">
        <v>80989926.922700003</v>
      </c>
      <c r="Z158" s="82">
        <v>0</v>
      </c>
      <c r="AA158" s="82">
        <v>5918421.5632999996</v>
      </c>
      <c r="AB158" s="82">
        <v>2466008.98</v>
      </c>
      <c r="AC158" s="82">
        <v>10727139.0836</v>
      </c>
      <c r="AD158" s="82">
        <v>4290855.6333999997</v>
      </c>
      <c r="AE158" s="82">
        <v>3578786.2083000001</v>
      </c>
      <c r="AF158" s="82">
        <v>24401617.41</v>
      </c>
      <c r="AG158" s="82">
        <v>5369558.3647999996</v>
      </c>
      <c r="AH158" s="82">
        <v>34872033.340000004</v>
      </c>
      <c r="AI158" s="82">
        <v>3971182.6740000001</v>
      </c>
      <c r="AJ158" s="82">
        <f t="shared" ref="AJ158:AJ182" si="47">AI158/2</f>
        <v>1985591.3370000001</v>
      </c>
      <c r="AK158" s="82">
        <f t="shared" si="40"/>
        <v>1985591.3370000001</v>
      </c>
      <c r="AL158" s="82">
        <v>67977043.775199994</v>
      </c>
      <c r="AM158" s="91">
        <f t="shared" ref="AM158:AM182" si="48">Y158+Z158+AA158+AB158+AC158+AD158+AE158+AF158+AG158+AH158+AK158+AL158</f>
        <v>242576982.61830002</v>
      </c>
    </row>
    <row r="159" spans="1:39" ht="24.9" customHeight="1">
      <c r="A159" s="204"/>
      <c r="B159" s="206"/>
      <c r="C159" s="78">
        <v>5</v>
      </c>
      <c r="D159" s="82" t="s">
        <v>443</v>
      </c>
      <c r="E159" s="82">
        <v>90678373.226699993</v>
      </c>
      <c r="F159" s="82">
        <v>0</v>
      </c>
      <c r="G159" s="82">
        <v>6626414.6645</v>
      </c>
      <c r="H159" s="82">
        <v>2761006.11</v>
      </c>
      <c r="I159" s="82">
        <v>12010376.579299999</v>
      </c>
      <c r="J159" s="82">
        <v>4804150.6316999998</v>
      </c>
      <c r="K159" s="82">
        <v>4006899.6704000002</v>
      </c>
      <c r="L159" s="82">
        <v>27320668.809999999</v>
      </c>
      <c r="M159" s="82">
        <v>5686923.7017000001</v>
      </c>
      <c r="N159" s="82">
        <v>29674621.300000001</v>
      </c>
      <c r="O159" s="82">
        <v>4446236.6908</v>
      </c>
      <c r="P159" s="82">
        <v>0</v>
      </c>
      <c r="Q159" s="82">
        <f t="shared" si="45"/>
        <v>4446236.6908</v>
      </c>
      <c r="R159" s="82">
        <v>73366202.316699997</v>
      </c>
      <c r="S159" s="91">
        <f t="shared" si="39"/>
        <v>261381873.70179999</v>
      </c>
      <c r="T159" s="90"/>
      <c r="U159" s="206"/>
      <c r="V159" s="92">
        <v>2</v>
      </c>
      <c r="W159" s="79" t="s">
        <v>117</v>
      </c>
      <c r="X159" s="82" t="s">
        <v>444</v>
      </c>
      <c r="Y159" s="82">
        <v>69535374.436199993</v>
      </c>
      <c r="Z159" s="82">
        <v>0</v>
      </c>
      <c r="AA159" s="82">
        <v>5081368.4506000001</v>
      </c>
      <c r="AB159" s="82">
        <v>2117236.85</v>
      </c>
      <c r="AC159" s="82">
        <v>9209980.3167000003</v>
      </c>
      <c r="AD159" s="82">
        <v>3683992.1266999999</v>
      </c>
      <c r="AE159" s="82">
        <v>3072631.9737999998</v>
      </c>
      <c r="AF159" s="82">
        <v>20950452.329999998</v>
      </c>
      <c r="AG159" s="82">
        <v>4547467.0455</v>
      </c>
      <c r="AH159" s="82">
        <v>30495876.780000001</v>
      </c>
      <c r="AI159" s="82">
        <v>3409531.0946</v>
      </c>
      <c r="AJ159" s="82">
        <f t="shared" si="47"/>
        <v>1704765.5473</v>
      </c>
      <c r="AK159" s="82">
        <f t="shared" si="40"/>
        <v>1704765.5473</v>
      </c>
      <c r="AL159" s="82">
        <v>56494374.564599998</v>
      </c>
      <c r="AM159" s="91">
        <f t="shared" si="48"/>
        <v>206893520.42139998</v>
      </c>
    </row>
    <row r="160" spans="1:39" ht="24.9" customHeight="1">
      <c r="A160" s="204"/>
      <c r="B160" s="206"/>
      <c r="C160" s="78">
        <v>6</v>
      </c>
      <c r="D160" s="82" t="s">
        <v>445</v>
      </c>
      <c r="E160" s="82">
        <v>65324285.257100001</v>
      </c>
      <c r="F160" s="82">
        <v>0</v>
      </c>
      <c r="G160" s="82">
        <v>4773638.8113000002</v>
      </c>
      <c r="H160" s="82">
        <v>1989016.17</v>
      </c>
      <c r="I160" s="82">
        <v>8652220.3453000002</v>
      </c>
      <c r="J160" s="82">
        <v>3460888.1381999999</v>
      </c>
      <c r="K160" s="82">
        <v>2886552.1926000002</v>
      </c>
      <c r="L160" s="82">
        <v>19681684.829999998</v>
      </c>
      <c r="M160" s="82">
        <v>4489438.9200999998</v>
      </c>
      <c r="N160" s="82">
        <v>23300170.239999998</v>
      </c>
      <c r="O160" s="82">
        <v>3203048.5723000001</v>
      </c>
      <c r="P160" s="82">
        <v>0</v>
      </c>
      <c r="Q160" s="82">
        <f t="shared" si="45"/>
        <v>3203048.5723000001</v>
      </c>
      <c r="R160" s="82">
        <v>56640175.280199997</v>
      </c>
      <c r="S160" s="91">
        <f t="shared" si="39"/>
        <v>194401118.75709999</v>
      </c>
      <c r="T160" s="90"/>
      <c r="U160" s="206"/>
      <c r="V160" s="92">
        <v>3</v>
      </c>
      <c r="W160" s="79" t="s">
        <v>117</v>
      </c>
      <c r="X160" s="82" t="s">
        <v>446</v>
      </c>
      <c r="Y160" s="82">
        <v>79632439.587699994</v>
      </c>
      <c r="Z160" s="82">
        <v>0</v>
      </c>
      <c r="AA160" s="82">
        <v>5819221.7910000002</v>
      </c>
      <c r="AB160" s="82">
        <v>2424675.75</v>
      </c>
      <c r="AC160" s="82">
        <v>10547339.496099999</v>
      </c>
      <c r="AD160" s="82">
        <v>4218935.7983999997</v>
      </c>
      <c r="AE160" s="82">
        <v>3518801.5022</v>
      </c>
      <c r="AF160" s="82">
        <v>23992617.329999998</v>
      </c>
      <c r="AG160" s="82">
        <v>5971464.1529999999</v>
      </c>
      <c r="AH160" s="82">
        <v>38076098.270000003</v>
      </c>
      <c r="AI160" s="82">
        <v>3904620.9375</v>
      </c>
      <c r="AJ160" s="82">
        <f t="shared" si="47"/>
        <v>1952310.46875</v>
      </c>
      <c r="AK160" s="82">
        <f t="shared" si="40"/>
        <v>1952310.46875</v>
      </c>
      <c r="AL160" s="82">
        <v>76384242.465900004</v>
      </c>
      <c r="AM160" s="91">
        <f t="shared" si="48"/>
        <v>252538146.61305001</v>
      </c>
    </row>
    <row r="161" spans="1:39" ht="24.9" customHeight="1">
      <c r="A161" s="204"/>
      <c r="B161" s="206"/>
      <c r="C161" s="78">
        <v>7</v>
      </c>
      <c r="D161" s="82" t="s">
        <v>447</v>
      </c>
      <c r="E161" s="82">
        <v>109504695.71359999</v>
      </c>
      <c r="F161" s="82">
        <v>0</v>
      </c>
      <c r="G161" s="82">
        <v>8002167.3931999998</v>
      </c>
      <c r="H161" s="82">
        <v>3334236.41</v>
      </c>
      <c r="I161" s="82">
        <v>14503928.4002</v>
      </c>
      <c r="J161" s="82">
        <v>5801571.3601000002</v>
      </c>
      <c r="K161" s="82">
        <v>4838797.9795000004</v>
      </c>
      <c r="L161" s="82">
        <v>32992889.25</v>
      </c>
      <c r="M161" s="82">
        <v>6291301.4046999998</v>
      </c>
      <c r="N161" s="82">
        <v>32891844.73</v>
      </c>
      <c r="O161" s="82">
        <v>5369348.5952000003</v>
      </c>
      <c r="P161" s="82">
        <v>0</v>
      </c>
      <c r="Q161" s="82">
        <f t="shared" si="45"/>
        <v>5369348.5952000003</v>
      </c>
      <c r="R161" s="82">
        <v>81807927.803000003</v>
      </c>
      <c r="S161" s="91">
        <f t="shared" si="39"/>
        <v>305338709.0395</v>
      </c>
      <c r="T161" s="90"/>
      <c r="U161" s="206"/>
      <c r="V161" s="92">
        <v>4</v>
      </c>
      <c r="W161" s="79" t="s">
        <v>117</v>
      </c>
      <c r="X161" s="82" t="s">
        <v>448</v>
      </c>
      <c r="Y161" s="82">
        <v>129629913.88500001</v>
      </c>
      <c r="Z161" s="82">
        <v>0</v>
      </c>
      <c r="AA161" s="82">
        <v>9472838.2497000005</v>
      </c>
      <c r="AB161" s="82">
        <v>3947015.94</v>
      </c>
      <c r="AC161" s="82">
        <v>17169519.327599999</v>
      </c>
      <c r="AD161" s="82">
        <v>6867807.7309999997</v>
      </c>
      <c r="AE161" s="82">
        <v>5728091.9445000002</v>
      </c>
      <c r="AF161" s="82">
        <v>39056456.560000002</v>
      </c>
      <c r="AG161" s="82">
        <v>5794880.1486</v>
      </c>
      <c r="AH161" s="82">
        <v>37136106.289999999</v>
      </c>
      <c r="AI161" s="82">
        <v>6356149.3090000004</v>
      </c>
      <c r="AJ161" s="82">
        <f t="shared" si="47"/>
        <v>3178074.6545000002</v>
      </c>
      <c r="AK161" s="82">
        <f t="shared" si="40"/>
        <v>3178074.6545000002</v>
      </c>
      <c r="AL161" s="82">
        <v>73917782.033000007</v>
      </c>
      <c r="AM161" s="91">
        <f t="shared" si="48"/>
        <v>331898486.76390004</v>
      </c>
    </row>
    <row r="162" spans="1:39" ht="24.9" customHeight="1">
      <c r="A162" s="204"/>
      <c r="B162" s="206"/>
      <c r="C162" s="78">
        <v>8</v>
      </c>
      <c r="D162" s="82" t="s">
        <v>449</v>
      </c>
      <c r="E162" s="82">
        <v>72466433.393800005</v>
      </c>
      <c r="F162" s="82">
        <v>0</v>
      </c>
      <c r="G162" s="82">
        <v>5295558.5751</v>
      </c>
      <c r="H162" s="82">
        <v>2206482.7400000002</v>
      </c>
      <c r="I162" s="82">
        <v>9598199.9175000004</v>
      </c>
      <c r="J162" s="82">
        <v>3839279.9670000002</v>
      </c>
      <c r="K162" s="82">
        <v>3202149.7270999998</v>
      </c>
      <c r="L162" s="82">
        <v>21833556.960000001</v>
      </c>
      <c r="M162" s="82">
        <v>4922884.2649999997</v>
      </c>
      <c r="N162" s="82">
        <v>25607486.530000001</v>
      </c>
      <c r="O162" s="82">
        <v>3553249.8382999999</v>
      </c>
      <c r="P162" s="82">
        <v>0</v>
      </c>
      <c r="Q162" s="82">
        <f t="shared" si="45"/>
        <v>3553249.8382999999</v>
      </c>
      <c r="R162" s="82">
        <v>62694380.452299997</v>
      </c>
      <c r="S162" s="91">
        <f t="shared" si="39"/>
        <v>215219662.36610001</v>
      </c>
      <c r="T162" s="90"/>
      <c r="U162" s="206"/>
      <c r="V162" s="92">
        <v>5</v>
      </c>
      <c r="W162" s="79" t="s">
        <v>117</v>
      </c>
      <c r="X162" s="82" t="s">
        <v>450</v>
      </c>
      <c r="Y162" s="82">
        <v>77811095</v>
      </c>
      <c r="Z162" s="82">
        <v>0</v>
      </c>
      <c r="AA162" s="82">
        <v>5686125.1765000001</v>
      </c>
      <c r="AB162" s="82">
        <v>2369218.8199999998</v>
      </c>
      <c r="AC162" s="82">
        <v>10306101.882300001</v>
      </c>
      <c r="AD162" s="82">
        <v>4122440.7529000002</v>
      </c>
      <c r="AE162" s="82">
        <v>3438319.8530000001</v>
      </c>
      <c r="AF162" s="82">
        <v>23443860.760000002</v>
      </c>
      <c r="AG162" s="82">
        <v>5526933.3051000005</v>
      </c>
      <c r="AH162" s="82">
        <v>35709771.630000003</v>
      </c>
      <c r="AI162" s="82">
        <v>3815314.8676</v>
      </c>
      <c r="AJ162" s="82">
        <f t="shared" si="47"/>
        <v>1907657.4338</v>
      </c>
      <c r="AK162" s="82">
        <f t="shared" si="40"/>
        <v>1907657.4338</v>
      </c>
      <c r="AL162" s="82">
        <v>70175199.064799994</v>
      </c>
      <c r="AM162" s="91">
        <f t="shared" si="48"/>
        <v>240496723.67840001</v>
      </c>
    </row>
    <row r="163" spans="1:39" ht="24.9" customHeight="1">
      <c r="A163" s="204"/>
      <c r="B163" s="206"/>
      <c r="C163" s="78">
        <v>9</v>
      </c>
      <c r="D163" s="82" t="s">
        <v>451</v>
      </c>
      <c r="E163" s="82">
        <v>86064878.181400001</v>
      </c>
      <c r="F163" s="82">
        <v>0</v>
      </c>
      <c r="G163" s="82">
        <v>6289278.8057000004</v>
      </c>
      <c r="H163" s="82">
        <v>2620532.84</v>
      </c>
      <c r="I163" s="82">
        <v>11399317.8354</v>
      </c>
      <c r="J163" s="82">
        <v>4559727.1342000002</v>
      </c>
      <c r="K163" s="82">
        <v>3803038.3623000002</v>
      </c>
      <c r="L163" s="82">
        <v>25930659.640000001</v>
      </c>
      <c r="M163" s="82">
        <v>5433263.8718999997</v>
      </c>
      <c r="N163" s="82">
        <v>28324339.280000001</v>
      </c>
      <c r="O163" s="82">
        <v>4220022.9840000002</v>
      </c>
      <c r="P163" s="82">
        <v>0</v>
      </c>
      <c r="Q163" s="82">
        <f t="shared" si="45"/>
        <v>4220022.9840000002</v>
      </c>
      <c r="R163" s="82">
        <v>69823175.101300001</v>
      </c>
      <c r="S163" s="91">
        <f t="shared" si="39"/>
        <v>248468234.03620002</v>
      </c>
      <c r="T163" s="90"/>
      <c r="U163" s="206"/>
      <c r="V163" s="92">
        <v>6</v>
      </c>
      <c r="W163" s="79" t="s">
        <v>117</v>
      </c>
      <c r="X163" s="82" t="s">
        <v>452</v>
      </c>
      <c r="Y163" s="82">
        <v>81951574.440099999</v>
      </c>
      <c r="Z163" s="82">
        <v>0</v>
      </c>
      <c r="AA163" s="82">
        <v>5988694.9370999997</v>
      </c>
      <c r="AB163" s="82">
        <v>2495289.56</v>
      </c>
      <c r="AC163" s="82">
        <v>10854509.5735</v>
      </c>
      <c r="AD163" s="82">
        <v>4341803.8294000002</v>
      </c>
      <c r="AE163" s="82">
        <v>3621279.5282000001</v>
      </c>
      <c r="AF163" s="82">
        <v>24691354.109999999</v>
      </c>
      <c r="AG163" s="82">
        <v>5668082.9022000004</v>
      </c>
      <c r="AH163" s="82">
        <v>36461139.18</v>
      </c>
      <c r="AI163" s="82">
        <v>4018335.1793</v>
      </c>
      <c r="AJ163" s="82">
        <f t="shared" si="47"/>
        <v>2009167.58965</v>
      </c>
      <c r="AK163" s="82">
        <f t="shared" si="40"/>
        <v>2009167.58965</v>
      </c>
      <c r="AL163" s="82">
        <v>72146724.726600006</v>
      </c>
      <c r="AM163" s="91">
        <f t="shared" si="48"/>
        <v>250229620.37674999</v>
      </c>
    </row>
    <row r="164" spans="1:39" ht="24.9" customHeight="1">
      <c r="A164" s="204"/>
      <c r="B164" s="206"/>
      <c r="C164" s="78">
        <v>10</v>
      </c>
      <c r="D164" s="82" t="s">
        <v>453</v>
      </c>
      <c r="E164" s="82">
        <v>73358436.392299995</v>
      </c>
      <c r="F164" s="82">
        <v>0</v>
      </c>
      <c r="G164" s="82">
        <v>5360742.6046000002</v>
      </c>
      <c r="H164" s="82">
        <v>2233642.75</v>
      </c>
      <c r="I164" s="82">
        <v>9716345.9708999991</v>
      </c>
      <c r="J164" s="82">
        <v>3886538.3883000002</v>
      </c>
      <c r="K164" s="82">
        <v>3241565.5921</v>
      </c>
      <c r="L164" s="82">
        <v>22102310.329999998</v>
      </c>
      <c r="M164" s="82">
        <v>4811147.1862000003</v>
      </c>
      <c r="N164" s="82">
        <v>25012687.699999999</v>
      </c>
      <c r="O164" s="82">
        <v>3596987.4610000001</v>
      </c>
      <c r="P164" s="82">
        <v>0</v>
      </c>
      <c r="Q164" s="82">
        <f t="shared" si="45"/>
        <v>3596987.4610000001</v>
      </c>
      <c r="R164" s="82">
        <v>61133678.028700002</v>
      </c>
      <c r="S164" s="91">
        <f t="shared" si="39"/>
        <v>214454082.40409997</v>
      </c>
      <c r="T164" s="90"/>
      <c r="U164" s="206"/>
      <c r="V164" s="92">
        <v>7</v>
      </c>
      <c r="W164" s="79" t="s">
        <v>117</v>
      </c>
      <c r="X164" s="82" t="s">
        <v>454</v>
      </c>
      <c r="Y164" s="82">
        <v>77623521.661500007</v>
      </c>
      <c r="Z164" s="82">
        <v>0</v>
      </c>
      <c r="AA164" s="82">
        <v>5672418.0632999996</v>
      </c>
      <c r="AB164" s="82">
        <v>2363507.5299999998</v>
      </c>
      <c r="AC164" s="82">
        <v>10281257.739800001</v>
      </c>
      <c r="AD164" s="82">
        <v>4112503.0959000001</v>
      </c>
      <c r="AE164" s="82">
        <v>3430031.3547</v>
      </c>
      <c r="AF164" s="82">
        <v>23387346.420000002</v>
      </c>
      <c r="AG164" s="82">
        <v>5310308.6381000001</v>
      </c>
      <c r="AH164" s="82">
        <v>34556635.189999998</v>
      </c>
      <c r="AI164" s="82">
        <v>3806117.5756999999</v>
      </c>
      <c r="AJ164" s="82">
        <f t="shared" si="47"/>
        <v>1903058.78785</v>
      </c>
      <c r="AK164" s="82">
        <f t="shared" si="40"/>
        <v>1903058.78785</v>
      </c>
      <c r="AL164" s="82">
        <v>67149465.382599995</v>
      </c>
      <c r="AM164" s="91">
        <f t="shared" si="48"/>
        <v>235790053.86374998</v>
      </c>
    </row>
    <row r="165" spans="1:39" ht="24.9" customHeight="1">
      <c r="A165" s="204"/>
      <c r="B165" s="206"/>
      <c r="C165" s="78">
        <v>11</v>
      </c>
      <c r="D165" s="82" t="s">
        <v>455</v>
      </c>
      <c r="E165" s="82">
        <v>105694656.85969999</v>
      </c>
      <c r="F165" s="82">
        <v>0</v>
      </c>
      <c r="G165" s="82">
        <v>7723744.9155999999</v>
      </c>
      <c r="H165" s="82">
        <v>3218227.05</v>
      </c>
      <c r="I165" s="82">
        <v>13999287.659600001</v>
      </c>
      <c r="J165" s="82">
        <v>5599715.0639000004</v>
      </c>
      <c r="K165" s="82">
        <v>4670439.8266000003</v>
      </c>
      <c r="L165" s="82">
        <v>31844955</v>
      </c>
      <c r="M165" s="82">
        <v>6778486.3932999996</v>
      </c>
      <c r="N165" s="82">
        <v>35485227.890000001</v>
      </c>
      <c r="O165" s="82">
        <v>5182530.7912999997</v>
      </c>
      <c r="P165" s="82">
        <v>0</v>
      </c>
      <c r="Q165" s="82">
        <f t="shared" si="45"/>
        <v>5182530.7912999997</v>
      </c>
      <c r="R165" s="82">
        <v>88612748.554499999</v>
      </c>
      <c r="S165" s="91">
        <f t="shared" si="39"/>
        <v>308810020.00449997</v>
      </c>
      <c r="T165" s="90"/>
      <c r="U165" s="206"/>
      <c r="V165" s="92">
        <v>8</v>
      </c>
      <c r="W165" s="79" t="s">
        <v>117</v>
      </c>
      <c r="X165" s="82" t="s">
        <v>456</v>
      </c>
      <c r="Y165" s="82">
        <v>69361534.644199997</v>
      </c>
      <c r="Z165" s="82">
        <v>0</v>
      </c>
      <c r="AA165" s="82">
        <v>5068664.9304</v>
      </c>
      <c r="AB165" s="82">
        <v>2111943.7200000002</v>
      </c>
      <c r="AC165" s="82">
        <v>9186955.1863000002</v>
      </c>
      <c r="AD165" s="82">
        <v>3674782.0745000001</v>
      </c>
      <c r="AE165" s="82">
        <v>3064950.3339</v>
      </c>
      <c r="AF165" s="82">
        <v>20898075.789999999</v>
      </c>
      <c r="AG165" s="82">
        <v>4912929.2911</v>
      </c>
      <c r="AH165" s="82">
        <v>32441305.43</v>
      </c>
      <c r="AI165" s="82">
        <v>3401007.2003000001</v>
      </c>
      <c r="AJ165" s="82">
        <f t="shared" si="47"/>
        <v>1700503.6001500001</v>
      </c>
      <c r="AK165" s="82">
        <f t="shared" si="40"/>
        <v>1700503.6001500001</v>
      </c>
      <c r="AL165" s="82">
        <v>61599016.806100003</v>
      </c>
      <c r="AM165" s="91">
        <f t="shared" si="48"/>
        <v>214020661.80664998</v>
      </c>
    </row>
    <row r="166" spans="1:39" ht="24.9" customHeight="1">
      <c r="A166" s="204"/>
      <c r="B166" s="206"/>
      <c r="C166" s="78">
        <v>12</v>
      </c>
      <c r="D166" s="82" t="s">
        <v>457</v>
      </c>
      <c r="E166" s="82">
        <v>74854643.903999999</v>
      </c>
      <c r="F166" s="82">
        <v>0</v>
      </c>
      <c r="G166" s="82">
        <v>5470079.4954000004</v>
      </c>
      <c r="H166" s="82">
        <v>2279199.79</v>
      </c>
      <c r="I166" s="82">
        <v>9914519.0855</v>
      </c>
      <c r="J166" s="82">
        <v>3965807.6342000002</v>
      </c>
      <c r="K166" s="82">
        <v>3307680.0709000002</v>
      </c>
      <c r="L166" s="82">
        <v>22553105.690000001</v>
      </c>
      <c r="M166" s="82">
        <v>5079747.3991999999</v>
      </c>
      <c r="N166" s="82">
        <v>26442500.370000001</v>
      </c>
      <c r="O166" s="82">
        <v>3670351.0701000001</v>
      </c>
      <c r="P166" s="82">
        <v>0</v>
      </c>
      <c r="Q166" s="82">
        <f t="shared" si="45"/>
        <v>3670351.0701000001</v>
      </c>
      <c r="R166" s="82">
        <v>64885387.022100002</v>
      </c>
      <c r="S166" s="91">
        <f t="shared" si="39"/>
        <v>222423021.53140002</v>
      </c>
      <c r="T166" s="90"/>
      <c r="U166" s="206"/>
      <c r="V166" s="92">
        <v>9</v>
      </c>
      <c r="W166" s="79" t="s">
        <v>117</v>
      </c>
      <c r="X166" s="82" t="s">
        <v>458</v>
      </c>
      <c r="Y166" s="82">
        <v>74845088.804100007</v>
      </c>
      <c r="Z166" s="82">
        <v>0</v>
      </c>
      <c r="AA166" s="82">
        <v>5469381.2467999998</v>
      </c>
      <c r="AB166" s="82">
        <v>2278908.85</v>
      </c>
      <c r="AC166" s="82">
        <v>9913253.5098000001</v>
      </c>
      <c r="AD166" s="82">
        <v>3965301.4038999998</v>
      </c>
      <c r="AE166" s="82">
        <v>3307257.8497000001</v>
      </c>
      <c r="AF166" s="82">
        <v>22550226.809999999</v>
      </c>
      <c r="AG166" s="82">
        <v>5252703.2247000001</v>
      </c>
      <c r="AH166" s="82">
        <v>34249990.049999997</v>
      </c>
      <c r="AI166" s="82">
        <v>3669882.5543999998</v>
      </c>
      <c r="AJ166" s="82">
        <f t="shared" si="47"/>
        <v>1834941.2771999999</v>
      </c>
      <c r="AK166" s="82">
        <f t="shared" si="40"/>
        <v>1834941.2771999999</v>
      </c>
      <c r="AL166" s="82">
        <v>66344854.1536</v>
      </c>
      <c r="AM166" s="91">
        <f t="shared" si="48"/>
        <v>230011907.17980003</v>
      </c>
    </row>
    <row r="167" spans="1:39" ht="24.9" customHeight="1">
      <c r="A167" s="204"/>
      <c r="B167" s="206"/>
      <c r="C167" s="78">
        <v>13</v>
      </c>
      <c r="D167" s="82" t="s">
        <v>459</v>
      </c>
      <c r="E167" s="82">
        <v>86364824.016499996</v>
      </c>
      <c r="F167" s="82">
        <v>0</v>
      </c>
      <c r="G167" s="82">
        <v>6311197.6538000004</v>
      </c>
      <c r="H167" s="82">
        <v>2629665.69</v>
      </c>
      <c r="I167" s="82">
        <v>11439045.747500001</v>
      </c>
      <c r="J167" s="82">
        <v>4575618.2989999996</v>
      </c>
      <c r="K167" s="82">
        <v>3816292.3812000002</v>
      </c>
      <c r="L167" s="82">
        <v>26021030.920000002</v>
      </c>
      <c r="M167" s="82">
        <v>6069493.3393999999</v>
      </c>
      <c r="N167" s="82">
        <v>31711116.02</v>
      </c>
      <c r="O167" s="82">
        <v>4234730.2412999999</v>
      </c>
      <c r="P167" s="82">
        <v>0</v>
      </c>
      <c r="Q167" s="82">
        <f t="shared" si="45"/>
        <v>4234730.2412999999</v>
      </c>
      <c r="R167" s="82">
        <v>78709794.320099995</v>
      </c>
      <c r="S167" s="91">
        <f t="shared" si="39"/>
        <v>261882808.62879997</v>
      </c>
      <c r="T167" s="90"/>
      <c r="U167" s="206"/>
      <c r="V167" s="92">
        <v>10</v>
      </c>
      <c r="W167" s="79" t="s">
        <v>117</v>
      </c>
      <c r="X167" s="82" t="s">
        <v>460</v>
      </c>
      <c r="Y167" s="82">
        <v>82425467.301100001</v>
      </c>
      <c r="Z167" s="82">
        <v>0</v>
      </c>
      <c r="AA167" s="82">
        <v>6023325.1415999997</v>
      </c>
      <c r="AB167" s="82">
        <v>2509718.81</v>
      </c>
      <c r="AC167" s="82">
        <v>10917276.819</v>
      </c>
      <c r="AD167" s="82">
        <v>4366910.7275999999</v>
      </c>
      <c r="AE167" s="82">
        <v>3642219.9251999999</v>
      </c>
      <c r="AF167" s="82">
        <v>24834134.239999998</v>
      </c>
      <c r="AG167" s="82">
        <v>5576861.6265000002</v>
      </c>
      <c r="AH167" s="82">
        <v>35975550.079999998</v>
      </c>
      <c r="AI167" s="82">
        <v>4041571.5890000002</v>
      </c>
      <c r="AJ167" s="82">
        <f t="shared" si="47"/>
        <v>2020785.7945000001</v>
      </c>
      <c r="AK167" s="82">
        <f t="shared" si="40"/>
        <v>2020785.7945000001</v>
      </c>
      <c r="AL167" s="82">
        <v>70872579.496800005</v>
      </c>
      <c r="AM167" s="91">
        <f t="shared" si="48"/>
        <v>249164829.9623</v>
      </c>
    </row>
    <row r="168" spans="1:39" ht="24.9" customHeight="1">
      <c r="A168" s="204"/>
      <c r="B168" s="206"/>
      <c r="C168" s="78">
        <v>14</v>
      </c>
      <c r="D168" s="82" t="s">
        <v>461</v>
      </c>
      <c r="E168" s="82">
        <v>76342004.560000002</v>
      </c>
      <c r="F168" s="82">
        <v>0</v>
      </c>
      <c r="G168" s="82">
        <v>5578769.8932999996</v>
      </c>
      <c r="H168" s="82">
        <v>2324487.46</v>
      </c>
      <c r="I168" s="82">
        <v>10111520.431700001</v>
      </c>
      <c r="J168" s="82">
        <v>4044608.1726000002</v>
      </c>
      <c r="K168" s="82">
        <v>3373403.6244999999</v>
      </c>
      <c r="L168" s="82">
        <v>23001235.559999999</v>
      </c>
      <c r="M168" s="82">
        <v>4749806.6770000001</v>
      </c>
      <c r="N168" s="82">
        <v>24686159.899999999</v>
      </c>
      <c r="O168" s="82">
        <v>3743280.8909</v>
      </c>
      <c r="P168" s="82">
        <v>0</v>
      </c>
      <c r="Q168" s="82">
        <f t="shared" si="45"/>
        <v>3743280.8909</v>
      </c>
      <c r="R168" s="82">
        <v>60276896.355099998</v>
      </c>
      <c r="S168" s="91">
        <f t="shared" si="39"/>
        <v>218232173.52509999</v>
      </c>
      <c r="T168" s="90"/>
      <c r="U168" s="206"/>
      <c r="V168" s="92">
        <v>11</v>
      </c>
      <c r="W168" s="79" t="s">
        <v>117</v>
      </c>
      <c r="X168" s="82" t="s">
        <v>462</v>
      </c>
      <c r="Y168" s="82">
        <v>80512760.105800003</v>
      </c>
      <c r="Z168" s="82">
        <v>0</v>
      </c>
      <c r="AA168" s="82">
        <v>5883552.1113</v>
      </c>
      <c r="AB168" s="82">
        <v>2451480.0499999998</v>
      </c>
      <c r="AC168" s="82">
        <v>10663938.2017</v>
      </c>
      <c r="AD168" s="82">
        <v>4265575.2807</v>
      </c>
      <c r="AE168" s="82">
        <v>3557701.1414000001</v>
      </c>
      <c r="AF168" s="82">
        <v>24257850.859999999</v>
      </c>
      <c r="AG168" s="82">
        <v>5121495.7339000003</v>
      </c>
      <c r="AH168" s="82">
        <v>33551546.329999998</v>
      </c>
      <c r="AI168" s="82">
        <v>3947785.7322999998</v>
      </c>
      <c r="AJ168" s="82">
        <f t="shared" si="47"/>
        <v>1973892.8661499999</v>
      </c>
      <c r="AK168" s="82">
        <f t="shared" si="40"/>
        <v>1973892.8661499999</v>
      </c>
      <c r="AL168" s="82">
        <v>64512196.1765</v>
      </c>
      <c r="AM168" s="91">
        <f t="shared" si="48"/>
        <v>236751988.85745001</v>
      </c>
    </row>
    <row r="169" spans="1:39" ht="24.9" customHeight="1">
      <c r="A169" s="204"/>
      <c r="B169" s="206"/>
      <c r="C169" s="78">
        <v>15</v>
      </c>
      <c r="D169" s="82" t="s">
        <v>463</v>
      </c>
      <c r="E169" s="82">
        <v>70255985.618900001</v>
      </c>
      <c r="F169" s="82">
        <v>0</v>
      </c>
      <c r="G169" s="82">
        <v>5134027.8481999999</v>
      </c>
      <c r="H169" s="82">
        <v>2139178.27</v>
      </c>
      <c r="I169" s="82">
        <v>9305425.4748</v>
      </c>
      <c r="J169" s="82">
        <v>3722170.1899000001</v>
      </c>
      <c r="K169" s="82">
        <v>3104474.3701999998</v>
      </c>
      <c r="L169" s="82">
        <v>21167566.719999999</v>
      </c>
      <c r="M169" s="82">
        <v>4431637.4957999997</v>
      </c>
      <c r="N169" s="82">
        <v>22992481.699999999</v>
      </c>
      <c r="O169" s="82">
        <v>3444864.8546000002</v>
      </c>
      <c r="P169" s="82">
        <v>0</v>
      </c>
      <c r="Q169" s="82">
        <f t="shared" si="45"/>
        <v>3444864.8546000002</v>
      </c>
      <c r="R169" s="82">
        <v>55832826.243600003</v>
      </c>
      <c r="S169" s="91">
        <f t="shared" si="39"/>
        <v>201530638.78600001</v>
      </c>
      <c r="T169" s="90"/>
      <c r="U169" s="206"/>
      <c r="V169" s="92">
        <v>12</v>
      </c>
      <c r="W169" s="79" t="s">
        <v>117</v>
      </c>
      <c r="X169" s="82" t="s">
        <v>464</v>
      </c>
      <c r="Y169" s="82">
        <v>93686324.481700003</v>
      </c>
      <c r="Z169" s="82">
        <v>0</v>
      </c>
      <c r="AA169" s="82">
        <v>6846223.7720999997</v>
      </c>
      <c r="AB169" s="82">
        <v>2852593.24</v>
      </c>
      <c r="AC169" s="82">
        <v>12408780.587099999</v>
      </c>
      <c r="AD169" s="82">
        <v>4963512.2348999996</v>
      </c>
      <c r="AE169" s="82">
        <v>4139815.1436000001</v>
      </c>
      <c r="AF169" s="82">
        <v>28226940.469999999</v>
      </c>
      <c r="AG169" s="82">
        <v>6208158.1540999999</v>
      </c>
      <c r="AH169" s="82">
        <v>39336067.789999999</v>
      </c>
      <c r="AI169" s="82">
        <v>4593725.6979999999</v>
      </c>
      <c r="AJ169" s="82">
        <f t="shared" si="47"/>
        <v>2296862.8489999999</v>
      </c>
      <c r="AK169" s="82">
        <f t="shared" si="40"/>
        <v>2296862.8489999999</v>
      </c>
      <c r="AL169" s="82">
        <v>79690297.224700004</v>
      </c>
      <c r="AM169" s="91">
        <f t="shared" si="48"/>
        <v>280655575.9472</v>
      </c>
    </row>
    <row r="170" spans="1:39" ht="24.9" customHeight="1">
      <c r="A170" s="204"/>
      <c r="B170" s="206"/>
      <c r="C170" s="78">
        <v>16</v>
      </c>
      <c r="D170" s="82" t="s">
        <v>465</v>
      </c>
      <c r="E170" s="82">
        <v>102944683.45020001</v>
      </c>
      <c r="F170" s="82">
        <v>0</v>
      </c>
      <c r="G170" s="82">
        <v>7522787.8022999996</v>
      </c>
      <c r="H170" s="82">
        <v>3134494.92</v>
      </c>
      <c r="I170" s="82">
        <v>13635052.8916</v>
      </c>
      <c r="J170" s="82">
        <v>5454021.1567000002</v>
      </c>
      <c r="K170" s="82">
        <v>4548923.8888999997</v>
      </c>
      <c r="L170" s="82">
        <v>31016410</v>
      </c>
      <c r="M170" s="82">
        <v>5474491.4890999999</v>
      </c>
      <c r="N170" s="82">
        <v>28543802.140000001</v>
      </c>
      <c r="O170" s="82">
        <v>5047691.2233999996</v>
      </c>
      <c r="P170" s="82">
        <v>0</v>
      </c>
      <c r="Q170" s="82">
        <f t="shared" si="45"/>
        <v>5047691.2233999996</v>
      </c>
      <c r="R170" s="82">
        <v>70399027.296599999</v>
      </c>
      <c r="S170" s="91">
        <f t="shared" si="39"/>
        <v>277721386.25880003</v>
      </c>
      <c r="T170" s="90"/>
      <c r="U170" s="206"/>
      <c r="V170" s="92">
        <v>13</v>
      </c>
      <c r="W170" s="79" t="s">
        <v>117</v>
      </c>
      <c r="X170" s="82" t="s">
        <v>466</v>
      </c>
      <c r="Y170" s="82">
        <v>95969559.855000004</v>
      </c>
      <c r="Z170" s="82">
        <v>0</v>
      </c>
      <c r="AA170" s="82">
        <v>7013073.5272000004</v>
      </c>
      <c r="AB170" s="82">
        <v>2922113.97</v>
      </c>
      <c r="AC170" s="82">
        <v>12711195.768100001</v>
      </c>
      <c r="AD170" s="82">
        <v>5084478.3071999997</v>
      </c>
      <c r="AE170" s="82">
        <v>4240706.8417999996</v>
      </c>
      <c r="AF170" s="82">
        <v>28914861.030000001</v>
      </c>
      <c r="AG170" s="82">
        <v>5900377.5483999997</v>
      </c>
      <c r="AH170" s="82">
        <v>37697690.049999997</v>
      </c>
      <c r="AI170" s="82">
        <v>4705679.6791000003</v>
      </c>
      <c r="AJ170" s="82">
        <f t="shared" si="47"/>
        <v>2352839.8395500001</v>
      </c>
      <c r="AK170" s="82">
        <f t="shared" si="40"/>
        <v>2352839.8395500001</v>
      </c>
      <c r="AL170" s="82">
        <v>75391330.915199995</v>
      </c>
      <c r="AM170" s="91">
        <f t="shared" si="48"/>
        <v>278198227.65244997</v>
      </c>
    </row>
    <row r="171" spans="1:39" ht="24.9" customHeight="1">
      <c r="A171" s="204"/>
      <c r="B171" s="206"/>
      <c r="C171" s="78">
        <v>17</v>
      </c>
      <c r="D171" s="82" t="s">
        <v>467</v>
      </c>
      <c r="E171" s="82">
        <v>106094961.0659</v>
      </c>
      <c r="F171" s="82">
        <v>0</v>
      </c>
      <c r="G171" s="82">
        <v>7752997.5541000003</v>
      </c>
      <c r="H171" s="82">
        <v>3230415.65</v>
      </c>
      <c r="I171" s="82">
        <v>14052308.0667</v>
      </c>
      <c r="J171" s="82">
        <v>5620923.2267000005</v>
      </c>
      <c r="K171" s="82">
        <v>4688128.4852</v>
      </c>
      <c r="L171" s="82">
        <v>31965563.460000001</v>
      </c>
      <c r="M171" s="82">
        <v>5989564.4671</v>
      </c>
      <c r="N171" s="82">
        <v>31285638.649999999</v>
      </c>
      <c r="O171" s="82">
        <v>5202158.9252000004</v>
      </c>
      <c r="P171" s="82">
        <v>0</v>
      </c>
      <c r="Q171" s="82">
        <f t="shared" si="45"/>
        <v>5202158.9252000004</v>
      </c>
      <c r="R171" s="82">
        <v>77593377.227300003</v>
      </c>
      <c r="S171" s="91">
        <f t="shared" si="39"/>
        <v>293476036.77819997</v>
      </c>
      <c r="T171" s="90"/>
      <c r="U171" s="206"/>
      <c r="V171" s="92">
        <v>14</v>
      </c>
      <c r="W171" s="79" t="s">
        <v>117</v>
      </c>
      <c r="X171" s="82" t="s">
        <v>468</v>
      </c>
      <c r="Y171" s="82">
        <v>106263772.9936</v>
      </c>
      <c r="Z171" s="82">
        <v>0</v>
      </c>
      <c r="AA171" s="82">
        <v>7765333.6579999998</v>
      </c>
      <c r="AB171" s="82">
        <v>3235555.69</v>
      </c>
      <c r="AC171" s="82">
        <v>14074667.255000001</v>
      </c>
      <c r="AD171" s="82">
        <v>5629866.9019999998</v>
      </c>
      <c r="AE171" s="82">
        <v>4695587.9535999997</v>
      </c>
      <c r="AF171" s="82">
        <v>32016425.140000001</v>
      </c>
      <c r="AG171" s="82">
        <v>6093960.0500999996</v>
      </c>
      <c r="AH171" s="82">
        <v>38728168.439999998</v>
      </c>
      <c r="AI171" s="82">
        <v>5210436.2878999999</v>
      </c>
      <c r="AJ171" s="82">
        <f t="shared" si="47"/>
        <v>2605218.1439499999</v>
      </c>
      <c r="AK171" s="82">
        <f t="shared" si="40"/>
        <v>2605218.1439499999</v>
      </c>
      <c r="AL171" s="82">
        <v>78095220.105800003</v>
      </c>
      <c r="AM171" s="91">
        <f t="shared" si="48"/>
        <v>299203776.33204997</v>
      </c>
    </row>
    <row r="172" spans="1:39" ht="24.9" customHeight="1">
      <c r="A172" s="204"/>
      <c r="B172" s="206"/>
      <c r="C172" s="78">
        <v>18</v>
      </c>
      <c r="D172" s="82" t="s">
        <v>469</v>
      </c>
      <c r="E172" s="82">
        <v>59073726.261600003</v>
      </c>
      <c r="F172" s="82">
        <v>1E-4</v>
      </c>
      <c r="G172" s="82">
        <v>4316872.8337000003</v>
      </c>
      <c r="H172" s="82">
        <v>1798697.01</v>
      </c>
      <c r="I172" s="82">
        <v>7824332.0110999998</v>
      </c>
      <c r="J172" s="82">
        <v>3129732.8045000001</v>
      </c>
      <c r="K172" s="82">
        <v>2610352.2357000001</v>
      </c>
      <c r="L172" s="82">
        <v>17798441.379999999</v>
      </c>
      <c r="M172" s="82">
        <v>4384845.3481000001</v>
      </c>
      <c r="N172" s="82">
        <v>22743397.73</v>
      </c>
      <c r="O172" s="82">
        <v>2896564.6362999999</v>
      </c>
      <c r="P172" s="82">
        <v>0</v>
      </c>
      <c r="Q172" s="82">
        <f t="shared" si="45"/>
        <v>2896564.6362999999</v>
      </c>
      <c r="R172" s="82">
        <v>55179250.733000003</v>
      </c>
      <c r="S172" s="91">
        <f t="shared" si="39"/>
        <v>181756212.98410001</v>
      </c>
      <c r="T172" s="90"/>
      <c r="U172" s="206"/>
      <c r="V172" s="92">
        <v>15</v>
      </c>
      <c r="W172" s="79" t="s">
        <v>117</v>
      </c>
      <c r="X172" s="82" t="s">
        <v>470</v>
      </c>
      <c r="Y172" s="82">
        <v>125384645.15899999</v>
      </c>
      <c r="Z172" s="82">
        <v>0</v>
      </c>
      <c r="AA172" s="82">
        <v>9162610.9049999993</v>
      </c>
      <c r="AB172" s="82">
        <v>3817754.54</v>
      </c>
      <c r="AC172" s="82">
        <v>16607232.2654</v>
      </c>
      <c r="AD172" s="82">
        <v>6642892.9062000001</v>
      </c>
      <c r="AE172" s="82">
        <v>5540501.8361</v>
      </c>
      <c r="AF172" s="82">
        <v>37777391.039999999</v>
      </c>
      <c r="AG172" s="82">
        <v>6263749.0114000002</v>
      </c>
      <c r="AH172" s="82">
        <v>39631989.049999997</v>
      </c>
      <c r="AI172" s="82">
        <v>6147990.8597999997</v>
      </c>
      <c r="AJ172" s="82">
        <f t="shared" si="47"/>
        <v>3073995.4298999999</v>
      </c>
      <c r="AK172" s="82">
        <f t="shared" si="40"/>
        <v>3073995.4298999999</v>
      </c>
      <c r="AL172" s="82">
        <v>80466769.875799999</v>
      </c>
      <c r="AM172" s="91">
        <f t="shared" si="48"/>
        <v>334369532.01879996</v>
      </c>
    </row>
    <row r="173" spans="1:39" ht="24.9" customHeight="1">
      <c r="A173" s="204"/>
      <c r="B173" s="206"/>
      <c r="C173" s="78">
        <v>19</v>
      </c>
      <c r="D173" s="82" t="s">
        <v>471</v>
      </c>
      <c r="E173" s="82">
        <v>79583799.672299996</v>
      </c>
      <c r="F173" s="82">
        <v>0</v>
      </c>
      <c r="G173" s="82">
        <v>5815667.3794999998</v>
      </c>
      <c r="H173" s="82">
        <v>2423194.7400000002</v>
      </c>
      <c r="I173" s="82">
        <v>10540897.125299999</v>
      </c>
      <c r="J173" s="82">
        <v>4216358.8502000002</v>
      </c>
      <c r="K173" s="82">
        <v>3516652.1997000002</v>
      </c>
      <c r="L173" s="82">
        <v>23977962.510000002</v>
      </c>
      <c r="M173" s="82">
        <v>4896847.4892999995</v>
      </c>
      <c r="N173" s="82">
        <v>25468887.559999999</v>
      </c>
      <c r="O173" s="82">
        <v>3902235.9742999999</v>
      </c>
      <c r="P173" s="82">
        <v>0</v>
      </c>
      <c r="Q173" s="82">
        <f t="shared" si="45"/>
        <v>3902235.9742999999</v>
      </c>
      <c r="R173" s="82">
        <v>62330708.344800003</v>
      </c>
      <c r="S173" s="91">
        <f t="shared" si="39"/>
        <v>226673211.84540001</v>
      </c>
      <c r="T173" s="90"/>
      <c r="U173" s="206"/>
      <c r="V173" s="92">
        <v>16</v>
      </c>
      <c r="W173" s="79" t="s">
        <v>117</v>
      </c>
      <c r="X173" s="82" t="s">
        <v>472</v>
      </c>
      <c r="Y173" s="82">
        <v>79410133.872899994</v>
      </c>
      <c r="Z173" s="82">
        <v>0</v>
      </c>
      <c r="AA173" s="82">
        <v>5802976.574</v>
      </c>
      <c r="AB173" s="82">
        <v>2417906.91</v>
      </c>
      <c r="AC173" s="82">
        <v>10517895.0404</v>
      </c>
      <c r="AD173" s="82">
        <v>4207158.0160999997</v>
      </c>
      <c r="AE173" s="82">
        <v>3508978.2483000001</v>
      </c>
      <c r="AF173" s="82">
        <v>23925638.390000001</v>
      </c>
      <c r="AG173" s="82">
        <v>6115728.1447999999</v>
      </c>
      <c r="AH173" s="82">
        <v>38844044.359999999</v>
      </c>
      <c r="AI173" s="82">
        <v>3893720.6113999998</v>
      </c>
      <c r="AJ173" s="82">
        <f t="shared" si="47"/>
        <v>1946860.3056999999</v>
      </c>
      <c r="AK173" s="82">
        <f t="shared" si="40"/>
        <v>1946860.3056999999</v>
      </c>
      <c r="AL173" s="82">
        <v>78399268.848100007</v>
      </c>
      <c r="AM173" s="91">
        <f t="shared" si="48"/>
        <v>255096588.71030003</v>
      </c>
    </row>
    <row r="174" spans="1:39" ht="24.9" customHeight="1">
      <c r="A174" s="204"/>
      <c r="B174" s="206"/>
      <c r="C174" s="78">
        <v>20</v>
      </c>
      <c r="D174" s="82" t="s">
        <v>473</v>
      </c>
      <c r="E174" s="82">
        <v>94178802.735100001</v>
      </c>
      <c r="F174" s="82">
        <v>0</v>
      </c>
      <c r="G174" s="82">
        <v>6882212.1231000004</v>
      </c>
      <c r="H174" s="82">
        <v>2867588.38</v>
      </c>
      <c r="I174" s="82">
        <v>12474009.473200001</v>
      </c>
      <c r="J174" s="82">
        <v>4989603.7892000005</v>
      </c>
      <c r="K174" s="82">
        <v>4161576.7927999999</v>
      </c>
      <c r="L174" s="82">
        <v>28375320.23</v>
      </c>
      <c r="M174" s="82">
        <v>5296633.4140999997</v>
      </c>
      <c r="N174" s="82">
        <v>27597028.02</v>
      </c>
      <c r="O174" s="82">
        <v>4617873.4060000004</v>
      </c>
      <c r="P174" s="82">
        <v>0</v>
      </c>
      <c r="Q174" s="82">
        <f t="shared" si="45"/>
        <v>4617873.4060000004</v>
      </c>
      <c r="R174" s="82">
        <v>67914771.114500001</v>
      </c>
      <c r="S174" s="91">
        <f t="shared" si="39"/>
        <v>259355419.47799999</v>
      </c>
      <c r="T174" s="90"/>
      <c r="U174" s="206"/>
      <c r="V174" s="92">
        <v>17</v>
      </c>
      <c r="W174" s="79" t="s">
        <v>117</v>
      </c>
      <c r="X174" s="82" t="s">
        <v>474</v>
      </c>
      <c r="Y174" s="82">
        <v>107783445.1375</v>
      </c>
      <c r="Z174" s="82">
        <v>0</v>
      </c>
      <c r="AA174" s="82">
        <v>7876385.2507999996</v>
      </c>
      <c r="AB174" s="82">
        <v>3281827.19</v>
      </c>
      <c r="AC174" s="82">
        <v>14275948.267000001</v>
      </c>
      <c r="AD174" s="82">
        <v>5710379.3068000004</v>
      </c>
      <c r="AE174" s="82">
        <v>4762739.2884999998</v>
      </c>
      <c r="AF174" s="82">
        <v>32474290.210000001</v>
      </c>
      <c r="AG174" s="82">
        <v>6589508.1687000003</v>
      </c>
      <c r="AH174" s="82">
        <v>41366070.210000001</v>
      </c>
      <c r="AI174" s="82">
        <v>5284950.4393999996</v>
      </c>
      <c r="AJ174" s="82">
        <f t="shared" si="47"/>
        <v>2642475.2196999998</v>
      </c>
      <c r="AK174" s="82">
        <f t="shared" si="40"/>
        <v>2642475.2196999998</v>
      </c>
      <c r="AL174" s="82">
        <v>85016853.981000006</v>
      </c>
      <c r="AM174" s="91">
        <f t="shared" si="48"/>
        <v>311779922.23000002</v>
      </c>
    </row>
    <row r="175" spans="1:39" ht="24.9" customHeight="1">
      <c r="A175" s="204"/>
      <c r="B175" s="206"/>
      <c r="C175" s="78">
        <v>21</v>
      </c>
      <c r="D175" s="82" t="s">
        <v>475</v>
      </c>
      <c r="E175" s="82">
        <v>137146841.42590001</v>
      </c>
      <c r="F175" s="82">
        <v>0</v>
      </c>
      <c r="G175" s="82">
        <v>10022145.4011</v>
      </c>
      <c r="H175" s="82">
        <v>4175893.92</v>
      </c>
      <c r="I175" s="82">
        <v>18165138.5394</v>
      </c>
      <c r="J175" s="82">
        <v>7266055.4156999998</v>
      </c>
      <c r="K175" s="82">
        <v>6060250.2465000004</v>
      </c>
      <c r="L175" s="82">
        <v>41321246.729999997</v>
      </c>
      <c r="M175" s="82">
        <v>9448372.0749999993</v>
      </c>
      <c r="N175" s="82">
        <v>49697563.520000003</v>
      </c>
      <c r="O175" s="82">
        <v>6724727.1502999999</v>
      </c>
      <c r="P175" s="82">
        <v>0</v>
      </c>
      <c r="Q175" s="82">
        <f t="shared" si="45"/>
        <v>6724727.1502999999</v>
      </c>
      <c r="R175" s="82">
        <v>125904729.8652</v>
      </c>
      <c r="S175" s="91">
        <f t="shared" si="39"/>
        <v>415932964.28909999</v>
      </c>
      <c r="T175" s="90"/>
      <c r="U175" s="206"/>
      <c r="V175" s="92">
        <v>18</v>
      </c>
      <c r="W175" s="79" t="s">
        <v>117</v>
      </c>
      <c r="X175" s="82" t="s">
        <v>476</v>
      </c>
      <c r="Y175" s="82">
        <v>72805401.381099999</v>
      </c>
      <c r="Z175" s="82">
        <v>0</v>
      </c>
      <c r="AA175" s="82">
        <v>5320329.0067999996</v>
      </c>
      <c r="AB175" s="82">
        <v>2216803.75</v>
      </c>
      <c r="AC175" s="82">
        <v>9643096.3247999996</v>
      </c>
      <c r="AD175" s="82">
        <v>3857238.5299</v>
      </c>
      <c r="AE175" s="82">
        <v>3217128.0583000001</v>
      </c>
      <c r="AF175" s="82">
        <v>21935685.300000001</v>
      </c>
      <c r="AG175" s="82">
        <v>5050975.3828999996</v>
      </c>
      <c r="AH175" s="82">
        <v>33176152.390000001</v>
      </c>
      <c r="AI175" s="82">
        <v>3569870.4706000001</v>
      </c>
      <c r="AJ175" s="82">
        <f t="shared" si="47"/>
        <v>1784935.2353000001</v>
      </c>
      <c r="AK175" s="82">
        <f t="shared" si="40"/>
        <v>1784935.2353000001</v>
      </c>
      <c r="AL175" s="82">
        <v>63527193.8477</v>
      </c>
      <c r="AM175" s="91">
        <f t="shared" si="48"/>
        <v>222534939.20679998</v>
      </c>
    </row>
    <row r="176" spans="1:39" ht="24.9" customHeight="1">
      <c r="A176" s="204"/>
      <c r="B176" s="206"/>
      <c r="C176" s="78">
        <v>22</v>
      </c>
      <c r="D176" s="82" t="s">
        <v>477</v>
      </c>
      <c r="E176" s="82">
        <v>85642592.670000002</v>
      </c>
      <c r="F176" s="82">
        <v>0</v>
      </c>
      <c r="G176" s="82">
        <v>6258419.8611000003</v>
      </c>
      <c r="H176" s="82">
        <v>2607674.94</v>
      </c>
      <c r="I176" s="82">
        <v>11343385.998199999</v>
      </c>
      <c r="J176" s="82">
        <v>4537354.3991999999</v>
      </c>
      <c r="K176" s="82">
        <v>3784378.3928</v>
      </c>
      <c r="L176" s="82">
        <v>25803428.390000001</v>
      </c>
      <c r="M176" s="82">
        <v>5178362.6399999997</v>
      </c>
      <c r="N176" s="82">
        <v>26967449.030000001</v>
      </c>
      <c r="O176" s="82">
        <v>4199317.0396999996</v>
      </c>
      <c r="P176" s="82">
        <v>0</v>
      </c>
      <c r="Q176" s="82">
        <f t="shared" si="45"/>
        <v>4199317.0396999996</v>
      </c>
      <c r="R176" s="82">
        <v>66262808.438000001</v>
      </c>
      <c r="S176" s="91">
        <f t="shared" si="39"/>
        <v>242585171.79899999</v>
      </c>
      <c r="T176" s="90"/>
      <c r="U176" s="206"/>
      <c r="V176" s="92">
        <v>19</v>
      </c>
      <c r="W176" s="79" t="s">
        <v>117</v>
      </c>
      <c r="X176" s="82" t="s">
        <v>478</v>
      </c>
      <c r="Y176" s="82">
        <v>83790631.549500003</v>
      </c>
      <c r="Z176" s="82">
        <v>0</v>
      </c>
      <c r="AA176" s="82">
        <v>6123085.9122000001</v>
      </c>
      <c r="AB176" s="82">
        <v>2551285.7999999998</v>
      </c>
      <c r="AC176" s="82">
        <v>11098093.2158</v>
      </c>
      <c r="AD176" s="82">
        <v>4439237.2862999998</v>
      </c>
      <c r="AE176" s="82">
        <v>3702543.8590000002</v>
      </c>
      <c r="AF176" s="82">
        <v>25245447.32</v>
      </c>
      <c r="AG176" s="82">
        <v>5643744.8871999998</v>
      </c>
      <c r="AH176" s="82">
        <v>36331583.049999997</v>
      </c>
      <c r="AI176" s="82">
        <v>4108509.7481999998</v>
      </c>
      <c r="AJ176" s="82">
        <f t="shared" si="47"/>
        <v>2054254.8740999999</v>
      </c>
      <c r="AK176" s="82">
        <f t="shared" si="40"/>
        <v>2054254.8740999999</v>
      </c>
      <c r="AL176" s="82">
        <v>71806780.284799993</v>
      </c>
      <c r="AM176" s="91">
        <f t="shared" si="48"/>
        <v>252786688.03889999</v>
      </c>
    </row>
    <row r="177" spans="1:39" ht="24.9" customHeight="1">
      <c r="A177" s="204"/>
      <c r="B177" s="206"/>
      <c r="C177" s="78">
        <v>23</v>
      </c>
      <c r="D177" s="82" t="s">
        <v>479</v>
      </c>
      <c r="E177" s="82">
        <v>79752033.303800002</v>
      </c>
      <c r="F177" s="82">
        <v>0</v>
      </c>
      <c r="G177" s="82">
        <v>5827961.2237999998</v>
      </c>
      <c r="H177" s="82">
        <v>2428317.1800000002</v>
      </c>
      <c r="I177" s="82">
        <v>10563179.7182</v>
      </c>
      <c r="J177" s="82">
        <v>4225271.8872999996</v>
      </c>
      <c r="K177" s="82">
        <v>3524086.1143</v>
      </c>
      <c r="L177" s="82">
        <v>24028649.960000001</v>
      </c>
      <c r="M177" s="82">
        <v>5039891.858</v>
      </c>
      <c r="N177" s="82">
        <v>26230341.350000001</v>
      </c>
      <c r="O177" s="82">
        <v>3910484.9813000001</v>
      </c>
      <c r="P177" s="82">
        <v>0</v>
      </c>
      <c r="Q177" s="82">
        <f t="shared" si="45"/>
        <v>3910484.9813000001</v>
      </c>
      <c r="R177" s="82">
        <v>64328699.479900002</v>
      </c>
      <c r="S177" s="91">
        <f t="shared" si="39"/>
        <v>229858917.0566</v>
      </c>
      <c r="T177" s="90"/>
      <c r="U177" s="206"/>
      <c r="V177" s="92">
        <v>20</v>
      </c>
      <c r="W177" s="79" t="s">
        <v>117</v>
      </c>
      <c r="X177" s="82" t="s">
        <v>480</v>
      </c>
      <c r="Y177" s="82">
        <v>96643109.491600007</v>
      </c>
      <c r="Z177" s="82">
        <v>1E-4</v>
      </c>
      <c r="AA177" s="82">
        <v>7062293.8542999998</v>
      </c>
      <c r="AB177" s="82">
        <v>2942622.44</v>
      </c>
      <c r="AC177" s="82">
        <v>12800407.6109</v>
      </c>
      <c r="AD177" s="82">
        <v>5120163.0444</v>
      </c>
      <c r="AE177" s="82">
        <v>4270469.6808000002</v>
      </c>
      <c r="AF177" s="82">
        <v>29117796.149999999</v>
      </c>
      <c r="AG177" s="82">
        <v>5903383.0482000001</v>
      </c>
      <c r="AH177" s="82">
        <v>37713688.93</v>
      </c>
      <c r="AI177" s="82">
        <v>4738705.8682000004</v>
      </c>
      <c r="AJ177" s="82">
        <f t="shared" si="47"/>
        <v>2369352.9341000002</v>
      </c>
      <c r="AK177" s="82">
        <f t="shared" si="40"/>
        <v>2369352.9341000002</v>
      </c>
      <c r="AL177" s="82">
        <v>75433310.631500006</v>
      </c>
      <c r="AM177" s="91">
        <f t="shared" si="48"/>
        <v>279376597.81590009</v>
      </c>
    </row>
    <row r="178" spans="1:39" ht="24.9" customHeight="1">
      <c r="A178" s="204"/>
      <c r="B178" s="206"/>
      <c r="C178" s="78">
        <v>24</v>
      </c>
      <c r="D178" s="82" t="s">
        <v>481</v>
      </c>
      <c r="E178" s="82">
        <v>77845546.079999998</v>
      </c>
      <c r="F178" s="82">
        <v>0</v>
      </c>
      <c r="G178" s="82">
        <v>5688642.7242999999</v>
      </c>
      <c r="H178" s="82">
        <v>2370267.7999999998</v>
      </c>
      <c r="I178" s="82">
        <v>10310664.937799999</v>
      </c>
      <c r="J178" s="82">
        <v>4124265.9750999999</v>
      </c>
      <c r="K178" s="82">
        <v>3439842.1787</v>
      </c>
      <c r="L178" s="82">
        <v>23454240.600000001</v>
      </c>
      <c r="M178" s="82">
        <v>4965810.6430000002</v>
      </c>
      <c r="N178" s="82">
        <v>25835992.23</v>
      </c>
      <c r="O178" s="82">
        <v>3817004.1090000002</v>
      </c>
      <c r="P178" s="82">
        <v>0</v>
      </c>
      <c r="Q178" s="82">
        <f t="shared" si="45"/>
        <v>3817004.1090000002</v>
      </c>
      <c r="R178" s="82">
        <v>63293960.313299999</v>
      </c>
      <c r="S178" s="91">
        <f t="shared" si="39"/>
        <v>225146237.59119999</v>
      </c>
      <c r="T178" s="90"/>
      <c r="U178" s="206"/>
      <c r="V178" s="92">
        <v>21</v>
      </c>
      <c r="W178" s="79" t="s">
        <v>117</v>
      </c>
      <c r="X178" s="82" t="s">
        <v>482</v>
      </c>
      <c r="Y178" s="82">
        <v>90915120.927699998</v>
      </c>
      <c r="Z178" s="82">
        <v>0</v>
      </c>
      <c r="AA178" s="82">
        <v>6643715.2444000002</v>
      </c>
      <c r="AB178" s="82">
        <v>2768214.69</v>
      </c>
      <c r="AC178" s="82">
        <v>12041733.8803</v>
      </c>
      <c r="AD178" s="82">
        <v>4816693.5521</v>
      </c>
      <c r="AE178" s="82">
        <v>4017361.0874999999</v>
      </c>
      <c r="AF178" s="82">
        <v>27391999</v>
      </c>
      <c r="AG178" s="82">
        <v>5839396.3924000002</v>
      </c>
      <c r="AH178" s="82">
        <v>37373075.159999996</v>
      </c>
      <c r="AI178" s="82">
        <v>4457845.1513</v>
      </c>
      <c r="AJ178" s="82">
        <f t="shared" si="47"/>
        <v>2228922.57565</v>
      </c>
      <c r="AK178" s="82">
        <f t="shared" si="40"/>
        <v>2228922.57565</v>
      </c>
      <c r="AL178" s="82">
        <v>74539568.555500001</v>
      </c>
      <c r="AM178" s="91">
        <f t="shared" si="48"/>
        <v>268575801.06554997</v>
      </c>
    </row>
    <row r="179" spans="1:39" ht="24.9" customHeight="1">
      <c r="A179" s="204"/>
      <c r="B179" s="206"/>
      <c r="C179" s="78">
        <v>25</v>
      </c>
      <c r="D179" s="82" t="s">
        <v>483</v>
      </c>
      <c r="E179" s="82">
        <v>89029522.103400007</v>
      </c>
      <c r="F179" s="82">
        <v>0</v>
      </c>
      <c r="G179" s="82">
        <v>6505923.1858999999</v>
      </c>
      <c r="H179" s="82">
        <v>2710801.33</v>
      </c>
      <c r="I179" s="82">
        <v>11791985.774499999</v>
      </c>
      <c r="J179" s="82">
        <v>4716794.3097999999</v>
      </c>
      <c r="K179" s="82">
        <v>3934040.1694</v>
      </c>
      <c r="L179" s="82">
        <v>26823883.149999999</v>
      </c>
      <c r="M179" s="82">
        <v>6351171.8323999997</v>
      </c>
      <c r="N179" s="82">
        <v>33210547</v>
      </c>
      <c r="O179" s="82">
        <v>4365388.5005999999</v>
      </c>
      <c r="P179" s="82">
        <v>0</v>
      </c>
      <c r="Q179" s="82">
        <f t="shared" si="45"/>
        <v>4365388.5005999999</v>
      </c>
      <c r="R179" s="82">
        <v>82644175.919599995</v>
      </c>
      <c r="S179" s="91">
        <f t="shared" si="39"/>
        <v>272084233.27560002</v>
      </c>
      <c r="T179" s="90"/>
      <c r="U179" s="206"/>
      <c r="V179" s="92">
        <v>22</v>
      </c>
      <c r="W179" s="79" t="s">
        <v>117</v>
      </c>
      <c r="X179" s="82" t="s">
        <v>484</v>
      </c>
      <c r="Y179" s="82">
        <v>107475602.78929999</v>
      </c>
      <c r="Z179" s="82">
        <v>0</v>
      </c>
      <c r="AA179" s="82">
        <v>7853889.3569999998</v>
      </c>
      <c r="AB179" s="82">
        <v>3272453.9</v>
      </c>
      <c r="AC179" s="82">
        <v>14235174.4596</v>
      </c>
      <c r="AD179" s="82">
        <v>5694069.7838000003</v>
      </c>
      <c r="AE179" s="82">
        <v>4749136.3382999999</v>
      </c>
      <c r="AF179" s="82">
        <v>32381539.77</v>
      </c>
      <c r="AG179" s="82">
        <v>6485698.6401000004</v>
      </c>
      <c r="AH179" s="82">
        <v>40813471.32</v>
      </c>
      <c r="AI179" s="82">
        <v>5269855.9918999998</v>
      </c>
      <c r="AJ179" s="82">
        <f t="shared" si="47"/>
        <v>2634927.9959499999</v>
      </c>
      <c r="AK179" s="82">
        <f t="shared" si="40"/>
        <v>2634927.9959499999</v>
      </c>
      <c r="AL179" s="82">
        <v>83566880.664100006</v>
      </c>
      <c r="AM179" s="91">
        <f t="shared" si="48"/>
        <v>309162845.01815003</v>
      </c>
    </row>
    <row r="180" spans="1:39" ht="24.9" customHeight="1">
      <c r="A180" s="204"/>
      <c r="B180" s="206"/>
      <c r="C180" s="78">
        <v>26</v>
      </c>
      <c r="D180" s="82" t="s">
        <v>485</v>
      </c>
      <c r="E180" s="82">
        <v>77388826.070500001</v>
      </c>
      <c r="F180" s="82">
        <v>0</v>
      </c>
      <c r="G180" s="82">
        <v>5655267.4435000001</v>
      </c>
      <c r="H180" s="82">
        <v>2356361.4300000002</v>
      </c>
      <c r="I180" s="82">
        <v>10250172.2414</v>
      </c>
      <c r="J180" s="82">
        <v>4100068.8964999998</v>
      </c>
      <c r="K180" s="82">
        <v>3419660.6162999999</v>
      </c>
      <c r="L180" s="82">
        <v>23316634.510000002</v>
      </c>
      <c r="M180" s="82">
        <v>4856349.4681000002</v>
      </c>
      <c r="N180" s="82">
        <v>25253308.489999998</v>
      </c>
      <c r="O180" s="82">
        <v>3794609.7363999998</v>
      </c>
      <c r="P180" s="82">
        <v>0</v>
      </c>
      <c r="Q180" s="82">
        <f t="shared" si="45"/>
        <v>3794609.7363999998</v>
      </c>
      <c r="R180" s="82">
        <v>61765046.877700001</v>
      </c>
      <c r="S180" s="91">
        <f t="shared" si="39"/>
        <v>222156305.78040004</v>
      </c>
      <c r="T180" s="90"/>
      <c r="U180" s="206"/>
      <c r="V180" s="92">
        <v>23</v>
      </c>
      <c r="W180" s="79" t="s">
        <v>117</v>
      </c>
      <c r="X180" s="82" t="s">
        <v>486</v>
      </c>
      <c r="Y180" s="82">
        <v>78599607.101500005</v>
      </c>
      <c r="Z180" s="82">
        <v>0</v>
      </c>
      <c r="AA180" s="82">
        <v>5743746.5029999996</v>
      </c>
      <c r="AB180" s="82">
        <v>2393227.71</v>
      </c>
      <c r="AC180" s="82">
        <v>10410540.536699999</v>
      </c>
      <c r="AD180" s="82">
        <v>4164216.2146999999</v>
      </c>
      <c r="AE180" s="82">
        <v>3473162.6581000001</v>
      </c>
      <c r="AF180" s="82">
        <v>23681433.16</v>
      </c>
      <c r="AG180" s="82">
        <v>6280693.0612000003</v>
      </c>
      <c r="AH180" s="82">
        <v>39722185.609999999</v>
      </c>
      <c r="AI180" s="82">
        <v>3853978.0162999998</v>
      </c>
      <c r="AJ180" s="82">
        <f t="shared" si="47"/>
        <v>1926989.0081499999</v>
      </c>
      <c r="AK180" s="82">
        <f t="shared" si="40"/>
        <v>1926989.0081499999</v>
      </c>
      <c r="AL180" s="82">
        <v>80703438.131400004</v>
      </c>
      <c r="AM180" s="91">
        <f t="shared" si="48"/>
        <v>257099239.69475001</v>
      </c>
    </row>
    <row r="181" spans="1:39" ht="24.9" customHeight="1">
      <c r="A181" s="204"/>
      <c r="B181" s="207"/>
      <c r="C181" s="78">
        <v>27</v>
      </c>
      <c r="D181" s="82" t="s">
        <v>487</v>
      </c>
      <c r="E181" s="82">
        <v>75056776.435399994</v>
      </c>
      <c r="F181" s="82">
        <v>0</v>
      </c>
      <c r="G181" s="82">
        <v>5484850.5365000004</v>
      </c>
      <c r="H181" s="82">
        <v>2285354.39</v>
      </c>
      <c r="I181" s="82">
        <v>9941291.5974000003</v>
      </c>
      <c r="J181" s="82">
        <v>3976516.6389000001</v>
      </c>
      <c r="K181" s="82">
        <v>3316611.9114999999</v>
      </c>
      <c r="L181" s="82">
        <v>22614006.600000001</v>
      </c>
      <c r="M181" s="82">
        <v>4883769.2092000004</v>
      </c>
      <c r="N181" s="82">
        <v>25399269.260000002</v>
      </c>
      <c r="O181" s="82">
        <v>3680262.2434</v>
      </c>
      <c r="P181" s="82">
        <v>0</v>
      </c>
      <c r="Q181" s="82">
        <f t="shared" si="45"/>
        <v>3680262.2434</v>
      </c>
      <c r="R181" s="82">
        <v>62148035.738799997</v>
      </c>
      <c r="S181" s="91">
        <f t="shared" si="39"/>
        <v>218786744.56109998</v>
      </c>
      <c r="T181" s="90"/>
      <c r="U181" s="206"/>
      <c r="V181" s="92">
        <v>24</v>
      </c>
      <c r="W181" s="79" t="s">
        <v>117</v>
      </c>
      <c r="X181" s="82" t="s">
        <v>488</v>
      </c>
      <c r="Y181" s="82">
        <v>63967604.271300003</v>
      </c>
      <c r="Z181" s="82">
        <v>0</v>
      </c>
      <c r="AA181" s="82">
        <v>4674497.9636000004</v>
      </c>
      <c r="AB181" s="82">
        <v>1947707.48</v>
      </c>
      <c r="AC181" s="82">
        <v>8472527.5591000002</v>
      </c>
      <c r="AD181" s="82">
        <v>3389011.0236</v>
      </c>
      <c r="AE181" s="82">
        <v>2826603.1176999998</v>
      </c>
      <c r="AF181" s="82">
        <v>19272927.699999999</v>
      </c>
      <c r="AG181" s="82">
        <v>4832020.3645000001</v>
      </c>
      <c r="AH181" s="82">
        <v>32010611.030000001</v>
      </c>
      <c r="AI181" s="82">
        <v>3136526.3733999999</v>
      </c>
      <c r="AJ181" s="82">
        <f t="shared" si="47"/>
        <v>1568263.1867</v>
      </c>
      <c r="AK181" s="82">
        <f t="shared" si="40"/>
        <v>1568263.1867</v>
      </c>
      <c r="AL181" s="82">
        <v>60468910.675300002</v>
      </c>
      <c r="AM181" s="91">
        <f t="shared" si="48"/>
        <v>203430684.37180001</v>
      </c>
    </row>
    <row r="182" spans="1:39" ht="24.9" customHeight="1">
      <c r="A182" s="78"/>
      <c r="B182" s="193" t="s">
        <v>489</v>
      </c>
      <c r="C182" s="194"/>
      <c r="D182" s="83"/>
      <c r="E182" s="83">
        <f>SUM(E155:E181)</f>
        <v>2318805149.6909008</v>
      </c>
      <c r="F182" s="83">
        <f t="shared" ref="F182:S182" si="49">SUM(F155:F181)</f>
        <v>1E-4</v>
      </c>
      <c r="G182" s="83">
        <f t="shared" si="49"/>
        <v>169449052.7475</v>
      </c>
      <c r="H182" s="83">
        <f t="shared" si="49"/>
        <v>70603771.980000004</v>
      </c>
      <c r="I182" s="83">
        <f t="shared" si="49"/>
        <v>307126408.1049</v>
      </c>
      <c r="J182" s="83">
        <f t="shared" si="49"/>
        <v>122850563.24180001</v>
      </c>
      <c r="K182" s="83">
        <f t="shared" si="49"/>
        <v>102463456.93340001</v>
      </c>
      <c r="L182" s="83">
        <f t="shared" si="49"/>
        <v>698637450.98000002</v>
      </c>
      <c r="M182" s="83">
        <f t="shared" si="49"/>
        <v>146983287.6715</v>
      </c>
      <c r="N182" s="83">
        <f t="shared" si="49"/>
        <v>766275141.02999997</v>
      </c>
      <c r="O182" s="83">
        <f t="shared" si="49"/>
        <v>113698075.61069998</v>
      </c>
      <c r="P182" s="83">
        <f t="shared" si="49"/>
        <v>0</v>
      </c>
      <c r="Q182" s="83">
        <f t="shared" si="49"/>
        <v>113698075.61069998</v>
      </c>
      <c r="R182" s="83">
        <f t="shared" si="49"/>
        <v>1889208781.4706998</v>
      </c>
      <c r="S182" s="91">
        <f t="shared" si="49"/>
        <v>6706101139.4614992</v>
      </c>
      <c r="T182" s="90"/>
      <c r="U182" s="207"/>
      <c r="V182" s="92">
        <v>25</v>
      </c>
      <c r="W182" s="79" t="s">
        <v>117</v>
      </c>
      <c r="X182" s="82" t="s">
        <v>490</v>
      </c>
      <c r="Y182" s="82">
        <v>71304093.337099999</v>
      </c>
      <c r="Z182" s="82">
        <v>0</v>
      </c>
      <c r="AA182" s="82">
        <v>5210619.3892999999</v>
      </c>
      <c r="AB182" s="82">
        <v>2171091.41</v>
      </c>
      <c r="AC182" s="82">
        <v>9444247.6431000009</v>
      </c>
      <c r="AD182" s="82">
        <v>3777699.0573</v>
      </c>
      <c r="AE182" s="82">
        <v>3150788.1970000002</v>
      </c>
      <c r="AF182" s="82">
        <v>21483353.190000001</v>
      </c>
      <c r="AG182" s="82">
        <v>4812843.9688999997</v>
      </c>
      <c r="AH182" s="82">
        <v>31908531.23</v>
      </c>
      <c r="AI182" s="82">
        <v>3496256.7669000002</v>
      </c>
      <c r="AJ182" s="82">
        <f t="shared" si="47"/>
        <v>1748128.3834500001</v>
      </c>
      <c r="AK182" s="82">
        <f t="shared" si="40"/>
        <v>1748128.3834500001</v>
      </c>
      <c r="AL182" s="82">
        <v>60201061.833300002</v>
      </c>
      <c r="AM182" s="91">
        <f t="shared" si="48"/>
        <v>215212457.63944998</v>
      </c>
    </row>
    <row r="183" spans="1:39" ht="24.9" customHeight="1">
      <c r="A183" s="204">
        <v>9</v>
      </c>
      <c r="B183" s="205" t="s">
        <v>491</v>
      </c>
      <c r="C183" s="78">
        <v>1</v>
      </c>
      <c r="D183" s="82" t="s">
        <v>492</v>
      </c>
      <c r="E183" s="82">
        <v>79570151.714000002</v>
      </c>
      <c r="F183" s="82">
        <f>-2141737.01</f>
        <v>-2141737.0099999998</v>
      </c>
      <c r="G183" s="82">
        <v>5814670.0411</v>
      </c>
      <c r="H183" s="82">
        <v>2422779.1800000002</v>
      </c>
      <c r="I183" s="82">
        <v>10539089.4494</v>
      </c>
      <c r="J183" s="82">
        <v>4215635.7796999998</v>
      </c>
      <c r="K183" s="82">
        <v>3516049.1231</v>
      </c>
      <c r="L183" s="82">
        <v>23973850.489999998</v>
      </c>
      <c r="M183" s="82">
        <v>5461978.6941</v>
      </c>
      <c r="N183" s="82">
        <v>29370691.210000001</v>
      </c>
      <c r="O183" s="82">
        <v>3901566.7733</v>
      </c>
      <c r="P183" s="82">
        <f>O183/2</f>
        <v>1950783.38665</v>
      </c>
      <c r="Q183" s="82">
        <f>O183-P183</f>
        <v>1950783.38665</v>
      </c>
      <c r="R183" s="82">
        <v>68598911.308899999</v>
      </c>
      <c r="S183" s="91">
        <f t="shared" si="39"/>
        <v>233292853.36695001</v>
      </c>
      <c r="T183" s="90"/>
      <c r="U183" s="78"/>
      <c r="V183" s="194"/>
      <c r="W183" s="195"/>
      <c r="X183" s="83"/>
      <c r="Y183" s="83">
        <f>Y158+Y159+Y160+Y161+Y162+Y163+Y164+Y165+Y166+Y167+Y168+Y169+Y170+Y171+Y172+Y173+Y174+Y175+Y176+Y177+Y178+Y179+Y180+Y181+Y182</f>
        <v>2178317749.1371999</v>
      </c>
      <c r="Z183" s="83">
        <f t="shared" ref="Z183:AL183" si="50">Z158+Z159+Z160+Z161+Z162+Z163+Z164+Z165+Z166+Z167+Z168+Z169+Z170+Z171+Z172+Z173+Z174+Z175+Z176+Z177+Z178+Z179+Z180+Z181+Z182</f>
        <v>1E-4</v>
      </c>
      <c r="AA183" s="83">
        <f t="shared" si="50"/>
        <v>159182792.57929999</v>
      </c>
      <c r="AB183" s="83">
        <f t="shared" si="50"/>
        <v>66326163.579999983</v>
      </c>
      <c r="AC183" s="83">
        <f t="shared" si="50"/>
        <v>288518811.5496999</v>
      </c>
      <c r="AD183" s="83">
        <f t="shared" si="50"/>
        <v>115407524.61970003</v>
      </c>
      <c r="AE183" s="83">
        <f t="shared" si="50"/>
        <v>96255593.923500001</v>
      </c>
      <c r="AF183" s="83">
        <f t="shared" si="50"/>
        <v>656309720.49000001</v>
      </c>
      <c r="AG183" s="83">
        <f t="shared" si="50"/>
        <v>141072921.25639996</v>
      </c>
      <c r="AH183" s="83">
        <f t="shared" si="50"/>
        <v>908179381.18999994</v>
      </c>
      <c r="AI183" s="83">
        <f t="shared" si="50"/>
        <v>106809550.67609999</v>
      </c>
      <c r="AJ183" s="83">
        <f t="shared" si="50"/>
        <v>53404775.338049993</v>
      </c>
      <c r="AK183" s="83">
        <f t="shared" si="50"/>
        <v>53404775.338049993</v>
      </c>
      <c r="AL183" s="83">
        <f t="shared" si="50"/>
        <v>1794880364.2199001</v>
      </c>
      <c r="AM183" s="91">
        <f>SUM(AM158:AM182)</f>
        <v>6457855797.8838501</v>
      </c>
    </row>
    <row r="184" spans="1:39" ht="24.9" customHeight="1">
      <c r="A184" s="204"/>
      <c r="B184" s="206"/>
      <c r="C184" s="78">
        <v>2</v>
      </c>
      <c r="D184" s="82" t="s">
        <v>493</v>
      </c>
      <c r="E184" s="82">
        <v>100018715.4038</v>
      </c>
      <c r="F184" s="82">
        <f t="shared" ref="F184:F200" si="51">-2141737.01</f>
        <v>-2141737.0099999998</v>
      </c>
      <c r="G184" s="82">
        <v>7308969.7012999998</v>
      </c>
      <c r="H184" s="82">
        <v>3045404.04</v>
      </c>
      <c r="I184" s="82">
        <v>13247507.5835</v>
      </c>
      <c r="J184" s="82">
        <v>5299003.0334000001</v>
      </c>
      <c r="K184" s="82">
        <v>4419631.0931000002</v>
      </c>
      <c r="L184" s="82">
        <v>30134839.23</v>
      </c>
      <c r="M184" s="82">
        <v>5530832.9528000001</v>
      </c>
      <c r="N184" s="82">
        <v>29737216.199999999</v>
      </c>
      <c r="O184" s="82">
        <v>4904222.1025</v>
      </c>
      <c r="P184" s="82">
        <f t="shared" ref="P184:P199" si="52">O184/2</f>
        <v>2452111.05125</v>
      </c>
      <c r="Q184" s="82">
        <f t="shared" ref="Q184:Q200" si="53">O184-P184</f>
        <v>2452111.05125</v>
      </c>
      <c r="R184" s="82">
        <v>69560642.273200005</v>
      </c>
      <c r="S184" s="91">
        <f t="shared" si="39"/>
        <v>268613135.55234998</v>
      </c>
      <c r="T184" s="90"/>
      <c r="U184" s="205">
        <v>27</v>
      </c>
      <c r="V184" s="92">
        <v>1</v>
      </c>
      <c r="W184" s="79" t="s">
        <v>118</v>
      </c>
      <c r="X184" s="82" t="s">
        <v>494</v>
      </c>
      <c r="Y184" s="82">
        <v>80054157.301300004</v>
      </c>
      <c r="Z184" s="82">
        <f>-5788847.52</f>
        <v>-5788847.5199999996</v>
      </c>
      <c r="AA184" s="82">
        <v>5850039.2433000002</v>
      </c>
      <c r="AB184" s="82">
        <v>2437516.35</v>
      </c>
      <c r="AC184" s="82">
        <v>10603196.1284</v>
      </c>
      <c r="AD184" s="82">
        <v>4241278.4513999997</v>
      </c>
      <c r="AE184" s="82">
        <v>3537436.3818000001</v>
      </c>
      <c r="AF184" s="82">
        <v>24119677.5</v>
      </c>
      <c r="AG184" s="82">
        <v>7409681.9020999996</v>
      </c>
      <c r="AH184" s="82">
        <v>34444167.170000002</v>
      </c>
      <c r="AI184" s="82">
        <v>3925299.0406999998</v>
      </c>
      <c r="AJ184" s="82">
        <v>0</v>
      </c>
      <c r="AK184" s="82">
        <f t="shared" si="40"/>
        <v>3925299.0406999998</v>
      </c>
      <c r="AL184" s="82">
        <v>79922965.563299999</v>
      </c>
      <c r="AM184" s="91">
        <f t="shared" ref="AM184:AM203" si="54">Y184+Z184+AA184+AB184+AC184+AD184+AE184+AF184+AG184+AH184+AK184+AL184</f>
        <v>250756567.51229995</v>
      </c>
    </row>
    <row r="185" spans="1:39" ht="24.9" customHeight="1">
      <c r="A185" s="204"/>
      <c r="B185" s="206"/>
      <c r="C185" s="78">
        <v>3</v>
      </c>
      <c r="D185" s="82" t="s">
        <v>495</v>
      </c>
      <c r="E185" s="82">
        <v>95747363.1074</v>
      </c>
      <c r="F185" s="82">
        <f t="shared" si="51"/>
        <v>-2141737.0099999998</v>
      </c>
      <c r="G185" s="82">
        <v>6996836.2730999999</v>
      </c>
      <c r="H185" s="82">
        <v>2915348.45</v>
      </c>
      <c r="I185" s="82">
        <v>12681765.744999999</v>
      </c>
      <c r="J185" s="82">
        <v>5072706.2980000004</v>
      </c>
      <c r="K185" s="82">
        <v>4230888.4028000003</v>
      </c>
      <c r="L185" s="82">
        <v>28847914.93</v>
      </c>
      <c r="M185" s="82">
        <v>6840512.1719000004</v>
      </c>
      <c r="N185" s="82">
        <v>36708900.700000003</v>
      </c>
      <c r="O185" s="82">
        <v>4694784.6960000005</v>
      </c>
      <c r="P185" s="82">
        <f t="shared" si="52"/>
        <v>2347392.3480000002</v>
      </c>
      <c r="Q185" s="82">
        <f t="shared" si="53"/>
        <v>2347392.3480000002</v>
      </c>
      <c r="R185" s="82">
        <v>87853759.951000005</v>
      </c>
      <c r="S185" s="91">
        <f t="shared" si="39"/>
        <v>288101651.36720002</v>
      </c>
      <c r="T185" s="90"/>
      <c r="U185" s="206"/>
      <c r="V185" s="92">
        <v>2</v>
      </c>
      <c r="W185" s="79" t="s">
        <v>118</v>
      </c>
      <c r="X185" s="82" t="s">
        <v>496</v>
      </c>
      <c r="Y185" s="82">
        <v>82643668.251699999</v>
      </c>
      <c r="Z185" s="82">
        <f t="shared" ref="Z185:Z203" si="55">-5788847.52</f>
        <v>-5788847.5199999996</v>
      </c>
      <c r="AA185" s="82">
        <v>6039270.3986</v>
      </c>
      <c r="AB185" s="82">
        <v>2516362.67</v>
      </c>
      <c r="AC185" s="82">
        <v>10946177.5976</v>
      </c>
      <c r="AD185" s="82">
        <v>4378471.0389999999</v>
      </c>
      <c r="AE185" s="82">
        <v>3651861.7979000001</v>
      </c>
      <c r="AF185" s="82">
        <v>24899876.449999999</v>
      </c>
      <c r="AG185" s="82">
        <v>7942711.6525999997</v>
      </c>
      <c r="AH185" s="82">
        <v>37281591.170000002</v>
      </c>
      <c r="AI185" s="82">
        <v>4052270.6460000002</v>
      </c>
      <c r="AJ185" s="82">
        <v>0</v>
      </c>
      <c r="AK185" s="82">
        <f t="shared" si="40"/>
        <v>4052270.6460000002</v>
      </c>
      <c r="AL185" s="82">
        <v>87368129.088799998</v>
      </c>
      <c r="AM185" s="91">
        <f t="shared" si="54"/>
        <v>265931543.24220002</v>
      </c>
    </row>
    <row r="186" spans="1:39" ht="24.9" customHeight="1">
      <c r="A186" s="204"/>
      <c r="B186" s="206"/>
      <c r="C186" s="78">
        <v>4</v>
      </c>
      <c r="D186" s="82" t="s">
        <v>497</v>
      </c>
      <c r="E186" s="82">
        <v>61777875.287100002</v>
      </c>
      <c r="F186" s="82">
        <f t="shared" si="51"/>
        <v>-2141737.0099999998</v>
      </c>
      <c r="G186" s="82">
        <v>4514481.2834000001</v>
      </c>
      <c r="H186" s="82">
        <v>1881033.87</v>
      </c>
      <c r="I186" s="82">
        <v>8182497.3262</v>
      </c>
      <c r="J186" s="82">
        <v>3272998.9304999998</v>
      </c>
      <c r="K186" s="82">
        <v>2729843.2836000002</v>
      </c>
      <c r="L186" s="82">
        <v>18613179.859999999</v>
      </c>
      <c r="M186" s="82">
        <v>4237814.6567000002</v>
      </c>
      <c r="N186" s="82">
        <v>22854221.129999999</v>
      </c>
      <c r="O186" s="82">
        <v>3029157.2952000001</v>
      </c>
      <c r="P186" s="82">
        <f t="shared" si="52"/>
        <v>1514578.6476</v>
      </c>
      <c r="Q186" s="82">
        <f t="shared" si="53"/>
        <v>1514578.6476</v>
      </c>
      <c r="R186" s="82">
        <v>51500238.240099996</v>
      </c>
      <c r="S186" s="91">
        <f t="shared" si="39"/>
        <v>178937025.50519997</v>
      </c>
      <c r="T186" s="90"/>
      <c r="U186" s="206"/>
      <c r="V186" s="92">
        <v>3</v>
      </c>
      <c r="W186" s="79" t="s">
        <v>118</v>
      </c>
      <c r="X186" s="82" t="s">
        <v>498</v>
      </c>
      <c r="Y186" s="82">
        <v>127026053.9817</v>
      </c>
      <c r="Z186" s="82">
        <f t="shared" si="55"/>
        <v>-5788847.5199999996</v>
      </c>
      <c r="AA186" s="82">
        <v>9282558.5298999995</v>
      </c>
      <c r="AB186" s="82">
        <v>3867732.72</v>
      </c>
      <c r="AC186" s="82">
        <v>16824637.3354</v>
      </c>
      <c r="AD186" s="82">
        <v>6729854.9342</v>
      </c>
      <c r="AE186" s="82">
        <v>5613032.4764</v>
      </c>
      <c r="AF186" s="82">
        <v>38271934.390000001</v>
      </c>
      <c r="AG186" s="82">
        <v>10951336.766100001</v>
      </c>
      <c r="AH186" s="82">
        <v>53297104.560000002</v>
      </c>
      <c r="AI186" s="82">
        <v>6228474.1311999997</v>
      </c>
      <c r="AJ186" s="82">
        <v>0</v>
      </c>
      <c r="AK186" s="82">
        <f t="shared" si="40"/>
        <v>6228474.1311999997</v>
      </c>
      <c r="AL186" s="82">
        <v>129391498.207</v>
      </c>
      <c r="AM186" s="91">
        <f t="shared" si="54"/>
        <v>401695370.51190001</v>
      </c>
    </row>
    <row r="187" spans="1:39" ht="24.9" customHeight="1">
      <c r="A187" s="204"/>
      <c r="B187" s="206"/>
      <c r="C187" s="78">
        <v>5</v>
      </c>
      <c r="D187" s="82" t="s">
        <v>499</v>
      </c>
      <c r="E187" s="82">
        <v>73798094.886099994</v>
      </c>
      <c r="F187" s="82">
        <f t="shared" si="51"/>
        <v>-2141737.0099999998</v>
      </c>
      <c r="G187" s="82">
        <v>5392871.0977999996</v>
      </c>
      <c r="H187" s="82">
        <v>2247029.62</v>
      </c>
      <c r="I187" s="82">
        <v>9774578.8647000007</v>
      </c>
      <c r="J187" s="82">
        <v>3909831.5458</v>
      </c>
      <c r="K187" s="82">
        <v>3260993.2396</v>
      </c>
      <c r="L187" s="82">
        <v>22234775.920000002</v>
      </c>
      <c r="M187" s="82">
        <v>5037506.2905999999</v>
      </c>
      <c r="N187" s="82">
        <v>27111139.68</v>
      </c>
      <c r="O187" s="82">
        <v>3618545.2552</v>
      </c>
      <c r="P187" s="82">
        <f t="shared" si="52"/>
        <v>1809272.6276</v>
      </c>
      <c r="Q187" s="82">
        <f t="shared" si="53"/>
        <v>1809272.6276</v>
      </c>
      <c r="R187" s="82">
        <v>62670036.884000003</v>
      </c>
      <c r="S187" s="91">
        <f t="shared" si="39"/>
        <v>215104393.64620003</v>
      </c>
      <c r="T187" s="90"/>
      <c r="U187" s="206"/>
      <c r="V187" s="92">
        <v>4</v>
      </c>
      <c r="W187" s="79" t="s">
        <v>118</v>
      </c>
      <c r="X187" s="82" t="s">
        <v>500</v>
      </c>
      <c r="Y187" s="82">
        <v>83520696.849900007</v>
      </c>
      <c r="Z187" s="82">
        <f t="shared" si="55"/>
        <v>-5788847.5199999996</v>
      </c>
      <c r="AA187" s="82">
        <v>6103360.1584999999</v>
      </c>
      <c r="AB187" s="82">
        <v>2543066.73</v>
      </c>
      <c r="AC187" s="82">
        <v>11062340.2874</v>
      </c>
      <c r="AD187" s="82">
        <v>4424936.1150000002</v>
      </c>
      <c r="AE187" s="82">
        <v>3690615.9734</v>
      </c>
      <c r="AF187" s="82">
        <v>25164118.149999999</v>
      </c>
      <c r="AG187" s="82">
        <v>7197304.1370000001</v>
      </c>
      <c r="AH187" s="82">
        <v>33313637.84</v>
      </c>
      <c r="AI187" s="82">
        <v>4095274.0279999999</v>
      </c>
      <c r="AJ187" s="82">
        <v>0</v>
      </c>
      <c r="AK187" s="82">
        <f t="shared" si="40"/>
        <v>4095274.0279999999</v>
      </c>
      <c r="AL187" s="82">
        <v>76956551.045399994</v>
      </c>
      <c r="AM187" s="91">
        <f t="shared" si="54"/>
        <v>252283053.79459998</v>
      </c>
    </row>
    <row r="188" spans="1:39" ht="24.9" customHeight="1">
      <c r="A188" s="204"/>
      <c r="B188" s="206"/>
      <c r="C188" s="78">
        <v>6</v>
      </c>
      <c r="D188" s="82" t="s">
        <v>501</v>
      </c>
      <c r="E188" s="82">
        <v>84899234.276999995</v>
      </c>
      <c r="F188" s="82">
        <f t="shared" si="51"/>
        <v>-2141737.0099999998</v>
      </c>
      <c r="G188" s="82">
        <v>6204098.1879000003</v>
      </c>
      <c r="H188" s="82">
        <v>2585040.91</v>
      </c>
      <c r="I188" s="82">
        <v>11244927.965500001</v>
      </c>
      <c r="J188" s="82">
        <v>4497971.1862000003</v>
      </c>
      <c r="K188" s="82">
        <v>3751530.8417000002</v>
      </c>
      <c r="L188" s="82">
        <v>25579460.449999999</v>
      </c>
      <c r="M188" s="82">
        <v>5727475.4018000001</v>
      </c>
      <c r="N188" s="82">
        <v>30783983.300000001</v>
      </c>
      <c r="O188" s="82">
        <v>4162867.9147000001</v>
      </c>
      <c r="P188" s="82">
        <f t="shared" si="52"/>
        <v>2081433.95735</v>
      </c>
      <c r="Q188" s="82">
        <f t="shared" si="53"/>
        <v>2081433.95735</v>
      </c>
      <c r="R188" s="82">
        <v>72307271.6822</v>
      </c>
      <c r="S188" s="91">
        <f t="shared" si="39"/>
        <v>247520691.14964998</v>
      </c>
      <c r="T188" s="90"/>
      <c r="U188" s="206"/>
      <c r="V188" s="92">
        <v>5</v>
      </c>
      <c r="W188" s="79" t="s">
        <v>118</v>
      </c>
      <c r="X188" s="82" t="s">
        <v>502</v>
      </c>
      <c r="Y188" s="82">
        <v>74849466.534099996</v>
      </c>
      <c r="Z188" s="82">
        <f t="shared" si="55"/>
        <v>-5788847.5199999996</v>
      </c>
      <c r="AA188" s="82">
        <v>5469701.1539000003</v>
      </c>
      <c r="AB188" s="82">
        <v>2279042.15</v>
      </c>
      <c r="AC188" s="82">
        <v>9913833.3413999993</v>
      </c>
      <c r="AD188" s="82">
        <v>3965533.3365000002</v>
      </c>
      <c r="AE188" s="82">
        <v>3307451.2930999999</v>
      </c>
      <c r="AF188" s="82">
        <v>22551545.789999999</v>
      </c>
      <c r="AG188" s="82">
        <v>7056002.0870000003</v>
      </c>
      <c r="AH188" s="82">
        <v>32561458.760000002</v>
      </c>
      <c r="AI188" s="82">
        <v>3670097.2077000001</v>
      </c>
      <c r="AJ188" s="82">
        <v>0</v>
      </c>
      <c r="AK188" s="82">
        <f t="shared" si="40"/>
        <v>3670097.2077000001</v>
      </c>
      <c r="AL188" s="82">
        <v>74982895.977799997</v>
      </c>
      <c r="AM188" s="91">
        <f t="shared" si="54"/>
        <v>234818180.11150002</v>
      </c>
    </row>
    <row r="189" spans="1:39" ht="24.9" customHeight="1">
      <c r="A189" s="204"/>
      <c r="B189" s="206"/>
      <c r="C189" s="78">
        <v>7</v>
      </c>
      <c r="D189" s="82" t="s">
        <v>503</v>
      </c>
      <c r="E189" s="82">
        <v>97332495.325100005</v>
      </c>
      <c r="F189" s="82">
        <f t="shared" si="51"/>
        <v>-2141737.0099999998</v>
      </c>
      <c r="G189" s="82">
        <v>7112671.4276000001</v>
      </c>
      <c r="H189" s="82">
        <v>2963613.09</v>
      </c>
      <c r="I189" s="82">
        <v>12891716.9625</v>
      </c>
      <c r="J189" s="82">
        <v>5156686.7850000001</v>
      </c>
      <c r="K189" s="82">
        <v>4300932.2901999997</v>
      </c>
      <c r="L189" s="82">
        <v>29325502.59</v>
      </c>
      <c r="M189" s="82">
        <v>5912139.4094000002</v>
      </c>
      <c r="N189" s="82">
        <v>31766986.760000002</v>
      </c>
      <c r="O189" s="82">
        <v>4772508.5543999998</v>
      </c>
      <c r="P189" s="82">
        <f t="shared" si="52"/>
        <v>2386254.2771999999</v>
      </c>
      <c r="Q189" s="82">
        <f t="shared" si="53"/>
        <v>2386254.2771999999</v>
      </c>
      <c r="R189" s="82">
        <v>74886590.627800003</v>
      </c>
      <c r="S189" s="91">
        <f t="shared" si="39"/>
        <v>271893852.53479999</v>
      </c>
      <c r="T189" s="90"/>
      <c r="U189" s="206"/>
      <c r="V189" s="92">
        <v>6</v>
      </c>
      <c r="W189" s="79" t="s">
        <v>118</v>
      </c>
      <c r="X189" s="82" t="s">
        <v>504</v>
      </c>
      <c r="Y189" s="82">
        <v>56936102.303000003</v>
      </c>
      <c r="Z189" s="82">
        <f t="shared" si="55"/>
        <v>-5788847.5199999996</v>
      </c>
      <c r="AA189" s="82">
        <v>4160663.7814000002</v>
      </c>
      <c r="AB189" s="82">
        <v>1733609.91</v>
      </c>
      <c r="AC189" s="82">
        <v>7541203.1036999999</v>
      </c>
      <c r="AD189" s="82">
        <v>3016481.2415</v>
      </c>
      <c r="AE189" s="82">
        <v>2515894.8207</v>
      </c>
      <c r="AF189" s="82">
        <v>17154392.379999999</v>
      </c>
      <c r="AG189" s="82">
        <v>5817932.1682000002</v>
      </c>
      <c r="AH189" s="82">
        <v>25970964.890000001</v>
      </c>
      <c r="AI189" s="82">
        <v>2791750.426</v>
      </c>
      <c r="AJ189" s="82">
        <v>0</v>
      </c>
      <c r="AK189" s="82">
        <f t="shared" si="40"/>
        <v>2791750.426</v>
      </c>
      <c r="AL189" s="82">
        <v>57689990.670900002</v>
      </c>
      <c r="AM189" s="91">
        <f t="shared" si="54"/>
        <v>179540138.17540002</v>
      </c>
    </row>
    <row r="190" spans="1:39" ht="24.9" customHeight="1">
      <c r="A190" s="204"/>
      <c r="B190" s="206"/>
      <c r="C190" s="78">
        <v>8</v>
      </c>
      <c r="D190" s="82" t="s">
        <v>505</v>
      </c>
      <c r="E190" s="82">
        <v>77102319.6664</v>
      </c>
      <c r="F190" s="82">
        <f t="shared" si="51"/>
        <v>-2141737.0099999998</v>
      </c>
      <c r="G190" s="82">
        <v>5634330.6956000002</v>
      </c>
      <c r="H190" s="82">
        <v>2347637.79</v>
      </c>
      <c r="I190" s="82">
        <v>10212224.3858</v>
      </c>
      <c r="J190" s="82">
        <v>4084889.7544</v>
      </c>
      <c r="K190" s="82">
        <v>3407000.4594999999</v>
      </c>
      <c r="L190" s="82">
        <v>23230312.420000002</v>
      </c>
      <c r="M190" s="82">
        <v>5838646.227</v>
      </c>
      <c r="N190" s="82">
        <v>31375767.84</v>
      </c>
      <c r="O190" s="82">
        <v>3780561.4553</v>
      </c>
      <c r="P190" s="82">
        <f t="shared" si="52"/>
        <v>1890280.72765</v>
      </c>
      <c r="Q190" s="82">
        <f t="shared" si="53"/>
        <v>1890280.72765</v>
      </c>
      <c r="R190" s="82">
        <v>73860064.884000003</v>
      </c>
      <c r="S190" s="91">
        <f t="shared" si="39"/>
        <v>236841737.84035</v>
      </c>
      <c r="T190" s="90"/>
      <c r="U190" s="206"/>
      <c r="V190" s="92">
        <v>7</v>
      </c>
      <c r="W190" s="79" t="s">
        <v>118</v>
      </c>
      <c r="X190" s="82" t="s">
        <v>506</v>
      </c>
      <c r="Y190" s="82">
        <v>55465824.954800002</v>
      </c>
      <c r="Z190" s="82">
        <f t="shared" si="55"/>
        <v>-5788847.5199999996</v>
      </c>
      <c r="AA190" s="82">
        <v>4053221.7637</v>
      </c>
      <c r="AB190" s="82">
        <v>3792224.04</v>
      </c>
      <c r="AC190" s="82">
        <v>7346464.4466000004</v>
      </c>
      <c r="AD190" s="82">
        <v>6598469.8322000001</v>
      </c>
      <c r="AE190" s="82">
        <v>2450926.145</v>
      </c>
      <c r="AF190" s="82">
        <v>16711409.57</v>
      </c>
      <c r="AG190" s="82">
        <v>5869711.7033000002</v>
      </c>
      <c r="AH190" s="82">
        <v>26246597.719999999</v>
      </c>
      <c r="AI190" s="82">
        <v>2719658.2516000001</v>
      </c>
      <c r="AJ190" s="82">
        <v>0</v>
      </c>
      <c r="AK190" s="82">
        <f t="shared" si="40"/>
        <v>2719658.2516000001</v>
      </c>
      <c r="AL190" s="82">
        <v>58413228.174500003</v>
      </c>
      <c r="AM190" s="91">
        <f t="shared" si="54"/>
        <v>183878889.08169997</v>
      </c>
    </row>
    <row r="191" spans="1:39" ht="24.9" customHeight="1">
      <c r="A191" s="204"/>
      <c r="B191" s="206"/>
      <c r="C191" s="78">
        <v>9</v>
      </c>
      <c r="D191" s="82" t="s">
        <v>507</v>
      </c>
      <c r="E191" s="82">
        <v>82181569.112399995</v>
      </c>
      <c r="F191" s="82">
        <f t="shared" si="51"/>
        <v>-2141737.0099999998</v>
      </c>
      <c r="G191" s="82">
        <v>6005502.0324999997</v>
      </c>
      <c r="H191" s="82">
        <v>2502292.5099999998</v>
      </c>
      <c r="I191" s="82">
        <v>10884972.433900001</v>
      </c>
      <c r="J191" s="82">
        <v>4353988.9736000001</v>
      </c>
      <c r="K191" s="82">
        <v>3631442.5421000002</v>
      </c>
      <c r="L191" s="82">
        <v>24760649.670000002</v>
      </c>
      <c r="M191" s="82">
        <v>5971911.8317999998</v>
      </c>
      <c r="N191" s="82">
        <v>32085167.32</v>
      </c>
      <c r="O191" s="82">
        <v>4029612.5183999999</v>
      </c>
      <c r="P191" s="82">
        <f t="shared" si="52"/>
        <v>2014806.2592</v>
      </c>
      <c r="Q191" s="82">
        <f t="shared" si="53"/>
        <v>2014806.2592</v>
      </c>
      <c r="R191" s="82">
        <v>75721469.840599999</v>
      </c>
      <c r="S191" s="91">
        <f t="shared" si="39"/>
        <v>247972035.51609999</v>
      </c>
      <c r="T191" s="90"/>
      <c r="U191" s="206"/>
      <c r="V191" s="92">
        <v>8</v>
      </c>
      <c r="W191" s="79" t="s">
        <v>118</v>
      </c>
      <c r="X191" s="82" t="s">
        <v>508</v>
      </c>
      <c r="Y191" s="82">
        <v>124546159.3601</v>
      </c>
      <c r="Z191" s="82">
        <f t="shared" si="55"/>
        <v>-5788847.5199999996</v>
      </c>
      <c r="AA191" s="82">
        <v>9101337.6995999999</v>
      </c>
      <c r="AB191" s="82">
        <v>2256844.86</v>
      </c>
      <c r="AC191" s="82">
        <v>16496174.580499999</v>
      </c>
      <c r="AD191" s="82">
        <v>3926910.0561000002</v>
      </c>
      <c r="AE191" s="82">
        <v>5503450.7912999997</v>
      </c>
      <c r="AF191" s="82">
        <v>37524761.969999999</v>
      </c>
      <c r="AG191" s="82">
        <v>10932519.7237</v>
      </c>
      <c r="AH191" s="82">
        <v>53196937.68</v>
      </c>
      <c r="AI191" s="82">
        <v>6106877.3482999997</v>
      </c>
      <c r="AJ191" s="82">
        <v>0</v>
      </c>
      <c r="AK191" s="82">
        <f t="shared" si="40"/>
        <v>6106877.3482999997</v>
      </c>
      <c r="AL191" s="82">
        <v>129128668.6789</v>
      </c>
      <c r="AM191" s="91">
        <f t="shared" si="54"/>
        <v>392931795.22850001</v>
      </c>
    </row>
    <row r="192" spans="1:39" ht="24.9" customHeight="1">
      <c r="A192" s="204"/>
      <c r="B192" s="206"/>
      <c r="C192" s="78">
        <v>10</v>
      </c>
      <c r="D192" s="82" t="s">
        <v>509</v>
      </c>
      <c r="E192" s="82">
        <v>64351371.342799999</v>
      </c>
      <c r="F192" s="82">
        <f t="shared" si="51"/>
        <v>-2141737.0099999998</v>
      </c>
      <c r="G192" s="82">
        <v>4702542.1341000004</v>
      </c>
      <c r="H192" s="82">
        <v>1959392.56</v>
      </c>
      <c r="I192" s="82">
        <v>8523357.6180000007</v>
      </c>
      <c r="J192" s="82">
        <v>3409343.0471999999</v>
      </c>
      <c r="K192" s="82">
        <v>2843561.0326999999</v>
      </c>
      <c r="L192" s="82">
        <v>19388553.649999999</v>
      </c>
      <c r="M192" s="82">
        <v>4758452.1651999997</v>
      </c>
      <c r="N192" s="82">
        <v>25625678.75</v>
      </c>
      <c r="O192" s="82">
        <v>3155343.6412999998</v>
      </c>
      <c r="P192" s="82">
        <f t="shared" si="52"/>
        <v>1577671.8206499999</v>
      </c>
      <c r="Q192" s="82">
        <f t="shared" si="53"/>
        <v>1577671.8206499999</v>
      </c>
      <c r="R192" s="82">
        <v>58772311.486000001</v>
      </c>
      <c r="S192" s="91">
        <f t="shared" si="39"/>
        <v>193770498.59665</v>
      </c>
      <c r="T192" s="90"/>
      <c r="U192" s="206"/>
      <c r="V192" s="92">
        <v>9</v>
      </c>
      <c r="W192" s="79" t="s">
        <v>118</v>
      </c>
      <c r="X192" s="82" t="s">
        <v>510</v>
      </c>
      <c r="Y192" s="82">
        <v>74120451.874699995</v>
      </c>
      <c r="Z192" s="82">
        <f t="shared" si="55"/>
        <v>-5788847.5199999996</v>
      </c>
      <c r="AA192" s="82">
        <v>5416427.6635999996</v>
      </c>
      <c r="AB192" s="82">
        <v>2819706.98</v>
      </c>
      <c r="AC192" s="82">
        <v>9817275.1403999999</v>
      </c>
      <c r="AD192" s="82">
        <v>4906290.1376</v>
      </c>
      <c r="AE192" s="82">
        <v>3275237.5633999999</v>
      </c>
      <c r="AF192" s="82">
        <v>22331899.5</v>
      </c>
      <c r="AG192" s="82">
        <v>6417289.8153999997</v>
      </c>
      <c r="AH192" s="82">
        <v>29161465.559999999</v>
      </c>
      <c r="AI192" s="82">
        <v>3634351.3997</v>
      </c>
      <c r="AJ192" s="82">
        <v>0</v>
      </c>
      <c r="AK192" s="82">
        <f t="shared" si="40"/>
        <v>3634351.3997</v>
      </c>
      <c r="AL192" s="82">
        <v>66061597.862899996</v>
      </c>
      <c r="AM192" s="91">
        <f t="shared" si="54"/>
        <v>222173145.9777</v>
      </c>
    </row>
    <row r="193" spans="1:39" ht="24.9" customHeight="1">
      <c r="A193" s="204"/>
      <c r="B193" s="206"/>
      <c r="C193" s="78">
        <v>11</v>
      </c>
      <c r="D193" s="82" t="s">
        <v>511</v>
      </c>
      <c r="E193" s="82">
        <v>87806538.812399998</v>
      </c>
      <c r="F193" s="82">
        <f t="shared" si="51"/>
        <v>-2141737.0099999998</v>
      </c>
      <c r="G193" s="82">
        <v>6416552.4337999998</v>
      </c>
      <c r="H193" s="82">
        <v>2673563.5099999998</v>
      </c>
      <c r="I193" s="82">
        <v>11630001.2863</v>
      </c>
      <c r="J193" s="82">
        <v>4652000.5146000003</v>
      </c>
      <c r="K193" s="82">
        <v>3879998.9336000001</v>
      </c>
      <c r="L193" s="82">
        <v>26455408.059999999</v>
      </c>
      <c r="M193" s="82">
        <v>5653426.8552999999</v>
      </c>
      <c r="N193" s="82">
        <v>30389808.07</v>
      </c>
      <c r="O193" s="82">
        <v>4305421.9067000002</v>
      </c>
      <c r="P193" s="82">
        <f t="shared" si="52"/>
        <v>2152710.9533500001</v>
      </c>
      <c r="Q193" s="82">
        <f t="shared" si="53"/>
        <v>2152710.9533500001</v>
      </c>
      <c r="R193" s="82">
        <v>71272988.8169</v>
      </c>
      <c r="S193" s="91">
        <f t="shared" si="39"/>
        <v>250841261.23624998</v>
      </c>
      <c r="T193" s="90"/>
      <c r="U193" s="206"/>
      <c r="V193" s="92">
        <v>10</v>
      </c>
      <c r="W193" s="79" t="s">
        <v>118</v>
      </c>
      <c r="X193" s="82" t="s">
        <v>512</v>
      </c>
      <c r="Y193" s="82">
        <v>92606257.038699999</v>
      </c>
      <c r="Z193" s="82">
        <f t="shared" si="55"/>
        <v>-5788847.5199999996</v>
      </c>
      <c r="AA193" s="82">
        <v>6767296.7416000003</v>
      </c>
      <c r="AB193" s="82">
        <v>1772300.17</v>
      </c>
      <c r="AC193" s="82">
        <v>12265725.344000001</v>
      </c>
      <c r="AD193" s="82">
        <v>3083802.2985999999</v>
      </c>
      <c r="AE193" s="82">
        <v>4092089.0792</v>
      </c>
      <c r="AF193" s="82">
        <v>27901524.789999999</v>
      </c>
      <c r="AG193" s="82">
        <v>8313585.9758000001</v>
      </c>
      <c r="AH193" s="82">
        <v>39255829.390000001</v>
      </c>
      <c r="AI193" s="82">
        <v>4540766.7030999996</v>
      </c>
      <c r="AJ193" s="82">
        <v>0</v>
      </c>
      <c r="AK193" s="82">
        <f t="shared" si="40"/>
        <v>4540766.7030999996</v>
      </c>
      <c r="AL193" s="82">
        <v>92548365.239700004</v>
      </c>
      <c r="AM193" s="91">
        <f t="shared" si="54"/>
        <v>287358695.2507</v>
      </c>
    </row>
    <row r="194" spans="1:39" ht="24.9" customHeight="1">
      <c r="A194" s="204"/>
      <c r="B194" s="206"/>
      <c r="C194" s="78">
        <v>12</v>
      </c>
      <c r="D194" s="82" t="s">
        <v>513</v>
      </c>
      <c r="E194" s="82">
        <v>75775270.9683</v>
      </c>
      <c r="F194" s="82">
        <f t="shared" si="51"/>
        <v>-2141737.0099999998</v>
      </c>
      <c r="G194" s="82">
        <v>5537355.2577999998</v>
      </c>
      <c r="H194" s="82">
        <v>2307231.36</v>
      </c>
      <c r="I194" s="82">
        <v>10036456.4047</v>
      </c>
      <c r="J194" s="82">
        <v>4014582.5617999998</v>
      </c>
      <c r="K194" s="82">
        <v>3348360.7773000002</v>
      </c>
      <c r="L194" s="82">
        <v>22830483.260000002</v>
      </c>
      <c r="M194" s="82">
        <v>5086530.7841999996</v>
      </c>
      <c r="N194" s="82">
        <v>27372106.870000001</v>
      </c>
      <c r="O194" s="82">
        <v>3715492.2176999999</v>
      </c>
      <c r="P194" s="82">
        <f t="shared" si="52"/>
        <v>1857746.10885</v>
      </c>
      <c r="Q194" s="82">
        <f t="shared" si="53"/>
        <v>1857746.10885</v>
      </c>
      <c r="R194" s="82">
        <v>63354792.980999999</v>
      </c>
      <c r="S194" s="91">
        <f t="shared" si="39"/>
        <v>219379180.32394999</v>
      </c>
      <c r="T194" s="90"/>
      <c r="U194" s="206"/>
      <c r="V194" s="92">
        <v>11</v>
      </c>
      <c r="W194" s="79" t="s">
        <v>118</v>
      </c>
      <c r="X194" s="82" t="s">
        <v>514</v>
      </c>
      <c r="Y194" s="82">
        <v>71445767.830599993</v>
      </c>
      <c r="Z194" s="82">
        <f t="shared" si="55"/>
        <v>-5788847.5199999996</v>
      </c>
      <c r="AA194" s="82">
        <v>5220972.3975</v>
      </c>
      <c r="AB194" s="82">
        <v>2175405.17</v>
      </c>
      <c r="AC194" s="82">
        <v>9463012.4704999998</v>
      </c>
      <c r="AD194" s="82">
        <v>3785204.9882</v>
      </c>
      <c r="AE194" s="82">
        <v>3157048.5153000001</v>
      </c>
      <c r="AF194" s="82">
        <v>21526038.579999998</v>
      </c>
      <c r="AG194" s="82">
        <v>6894641.5926000001</v>
      </c>
      <c r="AH194" s="82">
        <v>31702504.57</v>
      </c>
      <c r="AI194" s="82">
        <v>3503203.4985000002</v>
      </c>
      <c r="AJ194" s="82">
        <v>0</v>
      </c>
      <c r="AK194" s="82">
        <f t="shared" si="40"/>
        <v>3503203.4985000002</v>
      </c>
      <c r="AL194" s="82">
        <v>72729071.933899999</v>
      </c>
      <c r="AM194" s="91">
        <f t="shared" si="54"/>
        <v>225814024.0271</v>
      </c>
    </row>
    <row r="195" spans="1:39" ht="24.9" customHeight="1">
      <c r="A195" s="204"/>
      <c r="B195" s="206"/>
      <c r="C195" s="78">
        <v>13</v>
      </c>
      <c r="D195" s="82" t="s">
        <v>515</v>
      </c>
      <c r="E195" s="82">
        <v>83515798.147799999</v>
      </c>
      <c r="F195" s="82">
        <f t="shared" si="51"/>
        <v>-2141737.0099999998</v>
      </c>
      <c r="G195" s="82">
        <v>6103002.1809</v>
      </c>
      <c r="H195" s="82">
        <v>2542917.58</v>
      </c>
      <c r="I195" s="82">
        <v>11061691.4528</v>
      </c>
      <c r="J195" s="82">
        <v>4424676.5811999999</v>
      </c>
      <c r="K195" s="82">
        <v>3690399.5093999999</v>
      </c>
      <c r="L195" s="82">
        <v>25162642.210000001</v>
      </c>
      <c r="M195" s="82">
        <v>5762986.0356999999</v>
      </c>
      <c r="N195" s="82">
        <v>30973013.510000002</v>
      </c>
      <c r="O195" s="82">
        <v>4095033.8297000001</v>
      </c>
      <c r="P195" s="82">
        <f t="shared" si="52"/>
        <v>2047516.9148500001</v>
      </c>
      <c r="Q195" s="82">
        <f t="shared" si="53"/>
        <v>2047516.9148500001</v>
      </c>
      <c r="R195" s="82">
        <v>72803271.156299993</v>
      </c>
      <c r="S195" s="91">
        <f t="shared" si="39"/>
        <v>245946178.26894999</v>
      </c>
      <c r="T195" s="90"/>
      <c r="U195" s="206"/>
      <c r="V195" s="92">
        <v>12</v>
      </c>
      <c r="W195" s="79" t="s">
        <v>118</v>
      </c>
      <c r="X195" s="82" t="s">
        <v>516</v>
      </c>
      <c r="Y195" s="82">
        <v>64548125.981299996</v>
      </c>
      <c r="Z195" s="82">
        <f t="shared" si="55"/>
        <v>-5788847.5199999996</v>
      </c>
      <c r="AA195" s="82">
        <v>4716920.18</v>
      </c>
      <c r="AB195" s="82">
        <v>1965383.41</v>
      </c>
      <c r="AC195" s="82">
        <v>8549417.8263000008</v>
      </c>
      <c r="AD195" s="82">
        <v>3419767.1305</v>
      </c>
      <c r="AE195" s="82">
        <v>2852255.2348000002</v>
      </c>
      <c r="AF195" s="82">
        <v>19447834.25</v>
      </c>
      <c r="AG195" s="82">
        <v>6510275.1886999998</v>
      </c>
      <c r="AH195" s="82">
        <v>29656445.300000001</v>
      </c>
      <c r="AI195" s="82">
        <v>3164991.1201999998</v>
      </c>
      <c r="AJ195" s="82">
        <v>0</v>
      </c>
      <c r="AK195" s="82">
        <f t="shared" si="40"/>
        <v>3164991.1201999998</v>
      </c>
      <c r="AL195" s="82">
        <v>67360383.361000001</v>
      </c>
      <c r="AM195" s="91">
        <f t="shared" si="54"/>
        <v>206402951.46280003</v>
      </c>
    </row>
    <row r="196" spans="1:39" ht="24.9" customHeight="1">
      <c r="A196" s="204"/>
      <c r="B196" s="206"/>
      <c r="C196" s="78">
        <v>14</v>
      </c>
      <c r="D196" s="82" t="s">
        <v>517</v>
      </c>
      <c r="E196" s="82">
        <v>79067447.6417</v>
      </c>
      <c r="F196" s="82">
        <f t="shared" si="51"/>
        <v>-2141737.0099999998</v>
      </c>
      <c r="G196" s="82">
        <v>5777934.4280000003</v>
      </c>
      <c r="H196" s="82">
        <v>2407472.6800000002</v>
      </c>
      <c r="I196" s="82">
        <v>10472506.150599999</v>
      </c>
      <c r="J196" s="82">
        <v>4189002.4602000001</v>
      </c>
      <c r="K196" s="82">
        <v>3493835.6150000002</v>
      </c>
      <c r="L196" s="82">
        <v>23822389.77</v>
      </c>
      <c r="M196" s="82">
        <v>5628631.4817000004</v>
      </c>
      <c r="N196" s="82">
        <v>30257817.34</v>
      </c>
      <c r="O196" s="82">
        <v>3876917.6622000001</v>
      </c>
      <c r="P196" s="82">
        <f t="shared" si="52"/>
        <v>1938458.8311000001</v>
      </c>
      <c r="Q196" s="82">
        <f t="shared" si="53"/>
        <v>1938458.8311000001</v>
      </c>
      <c r="R196" s="82">
        <v>70926656.157499999</v>
      </c>
      <c r="S196" s="91">
        <f t="shared" si="39"/>
        <v>235840415.54579997</v>
      </c>
      <c r="T196" s="90"/>
      <c r="U196" s="206"/>
      <c r="V196" s="92">
        <v>13</v>
      </c>
      <c r="W196" s="79" t="s">
        <v>118</v>
      </c>
      <c r="X196" s="82" t="s">
        <v>518</v>
      </c>
      <c r="Y196" s="82">
        <v>58206787.677299999</v>
      </c>
      <c r="Z196" s="82">
        <f t="shared" si="55"/>
        <v>-5788847.5199999996</v>
      </c>
      <c r="AA196" s="82">
        <v>4253520.4117999999</v>
      </c>
      <c r="AB196" s="82">
        <v>2037484.12</v>
      </c>
      <c r="AC196" s="82">
        <v>7709505.7465000004</v>
      </c>
      <c r="AD196" s="82">
        <v>3545222.3675000002</v>
      </c>
      <c r="AE196" s="82">
        <v>2572043.9180999999</v>
      </c>
      <c r="AF196" s="82">
        <v>17537239.719999999</v>
      </c>
      <c r="AG196" s="82">
        <v>5953811.2511</v>
      </c>
      <c r="AH196" s="82">
        <v>26694276.43</v>
      </c>
      <c r="AI196" s="82">
        <v>2854055.9983000001</v>
      </c>
      <c r="AJ196" s="82">
        <v>0</v>
      </c>
      <c r="AK196" s="82">
        <f t="shared" si="40"/>
        <v>2854055.9983000001</v>
      </c>
      <c r="AL196" s="82">
        <v>59587899.728699997</v>
      </c>
      <c r="AM196" s="91">
        <f t="shared" si="54"/>
        <v>185162999.8493</v>
      </c>
    </row>
    <row r="197" spans="1:39" ht="24.9" customHeight="1">
      <c r="A197" s="204"/>
      <c r="B197" s="206"/>
      <c r="C197" s="78">
        <v>15</v>
      </c>
      <c r="D197" s="82" t="s">
        <v>519</v>
      </c>
      <c r="E197" s="82">
        <v>89685825.960899994</v>
      </c>
      <c r="F197" s="82">
        <f t="shared" si="51"/>
        <v>-2141737.0099999998</v>
      </c>
      <c r="G197" s="82">
        <v>6553883.2600999996</v>
      </c>
      <c r="H197" s="82">
        <v>2730784.69</v>
      </c>
      <c r="I197" s="82">
        <v>11878913.4089</v>
      </c>
      <c r="J197" s="82">
        <v>4751565.3635999998</v>
      </c>
      <c r="K197" s="82">
        <v>3963040.9511000002</v>
      </c>
      <c r="L197" s="82">
        <v>27021622.260000002</v>
      </c>
      <c r="M197" s="82">
        <v>5980775.8783999998</v>
      </c>
      <c r="N197" s="82">
        <v>32132352.41</v>
      </c>
      <c r="O197" s="82">
        <v>4397569.0767999999</v>
      </c>
      <c r="P197" s="82">
        <f t="shared" si="52"/>
        <v>2198784.5384</v>
      </c>
      <c r="Q197" s="82">
        <f t="shared" si="53"/>
        <v>2198784.5384</v>
      </c>
      <c r="R197" s="82">
        <v>75845279.5836</v>
      </c>
      <c r="S197" s="91">
        <f t="shared" si="39"/>
        <v>260601091.29499996</v>
      </c>
      <c r="T197" s="90"/>
      <c r="U197" s="206"/>
      <c r="V197" s="92">
        <v>14</v>
      </c>
      <c r="W197" s="79" t="s">
        <v>118</v>
      </c>
      <c r="X197" s="82" t="s">
        <v>520</v>
      </c>
      <c r="Y197" s="82">
        <v>66916094.362899996</v>
      </c>
      <c r="Z197" s="82">
        <f t="shared" si="55"/>
        <v>-5788847.5199999996</v>
      </c>
      <c r="AA197" s="82">
        <v>4889961.8860999998</v>
      </c>
      <c r="AB197" s="82">
        <v>2134097.8199999998</v>
      </c>
      <c r="AC197" s="82">
        <v>8863055.9186000004</v>
      </c>
      <c r="AD197" s="82">
        <v>3713330.2122</v>
      </c>
      <c r="AE197" s="82">
        <v>2956891.1186000002</v>
      </c>
      <c r="AF197" s="82">
        <v>20161284.190000001</v>
      </c>
      <c r="AG197" s="82">
        <v>6112612.7149</v>
      </c>
      <c r="AH197" s="82">
        <v>27539608.399999999</v>
      </c>
      <c r="AI197" s="82">
        <v>3281099.8188999998</v>
      </c>
      <c r="AJ197" s="82">
        <v>0</v>
      </c>
      <c r="AK197" s="82">
        <f t="shared" si="40"/>
        <v>3281099.8188999998</v>
      </c>
      <c r="AL197" s="82">
        <v>61805980.173500001</v>
      </c>
      <c r="AM197" s="91">
        <f t="shared" si="54"/>
        <v>202585169.09569997</v>
      </c>
    </row>
    <row r="198" spans="1:39" ht="24.9" customHeight="1">
      <c r="A198" s="204"/>
      <c r="B198" s="206"/>
      <c r="C198" s="78">
        <v>16</v>
      </c>
      <c r="D198" s="82" t="s">
        <v>521</v>
      </c>
      <c r="E198" s="82">
        <v>84289290.864600003</v>
      </c>
      <c r="F198" s="82">
        <f t="shared" si="51"/>
        <v>-2141737.0099999998</v>
      </c>
      <c r="G198" s="82">
        <v>6159525.9505000003</v>
      </c>
      <c r="H198" s="82">
        <v>2566469.15</v>
      </c>
      <c r="I198" s="82">
        <v>11164140.7853</v>
      </c>
      <c r="J198" s="82">
        <v>4465656.3141999999</v>
      </c>
      <c r="K198" s="82">
        <v>3724578.6373000001</v>
      </c>
      <c r="L198" s="82">
        <v>25395689.379999999</v>
      </c>
      <c r="M198" s="82">
        <v>5757073.0414000005</v>
      </c>
      <c r="N198" s="82">
        <v>30941537.460000001</v>
      </c>
      <c r="O198" s="82">
        <v>4132960.5323000001</v>
      </c>
      <c r="P198" s="82">
        <f t="shared" si="52"/>
        <v>2066480.26615</v>
      </c>
      <c r="Q198" s="82">
        <f t="shared" si="53"/>
        <v>2066480.26615</v>
      </c>
      <c r="R198" s="82">
        <v>72720680.627499998</v>
      </c>
      <c r="S198" s="91">
        <f t="shared" si="39"/>
        <v>247109385.46695003</v>
      </c>
      <c r="T198" s="90"/>
      <c r="U198" s="206"/>
      <c r="V198" s="92">
        <v>15</v>
      </c>
      <c r="W198" s="79" t="s">
        <v>118</v>
      </c>
      <c r="X198" s="82" t="s">
        <v>522</v>
      </c>
      <c r="Y198" s="82">
        <v>70089130.984899998</v>
      </c>
      <c r="Z198" s="82">
        <f t="shared" si="55"/>
        <v>-5788847.5199999996</v>
      </c>
      <c r="AA198" s="82">
        <v>5121834.7755000005</v>
      </c>
      <c r="AB198" s="82">
        <v>2587600.0299999998</v>
      </c>
      <c r="AC198" s="82">
        <v>9283325.5306000002</v>
      </c>
      <c r="AD198" s="82">
        <v>4502424.0516999997</v>
      </c>
      <c r="AE198" s="82">
        <v>3097101.3909</v>
      </c>
      <c r="AF198" s="82">
        <v>21117294.75</v>
      </c>
      <c r="AG198" s="82">
        <v>6855374.0839999998</v>
      </c>
      <c r="AH198" s="82">
        <v>31493475.760000002</v>
      </c>
      <c r="AI198" s="82">
        <v>3436683.4640000002</v>
      </c>
      <c r="AJ198" s="82">
        <v>0</v>
      </c>
      <c r="AK198" s="82">
        <f t="shared" si="40"/>
        <v>3436683.4640000002</v>
      </c>
      <c r="AL198" s="82">
        <v>72180597.814500004</v>
      </c>
      <c r="AM198" s="91">
        <f t="shared" si="54"/>
        <v>223975995.11609998</v>
      </c>
    </row>
    <row r="199" spans="1:39" ht="24.9" customHeight="1">
      <c r="A199" s="204"/>
      <c r="B199" s="206"/>
      <c r="C199" s="78">
        <v>17</v>
      </c>
      <c r="D199" s="82" t="s">
        <v>523</v>
      </c>
      <c r="E199" s="82">
        <v>84621578.351199999</v>
      </c>
      <c r="F199" s="82">
        <f t="shared" si="51"/>
        <v>-2141737.0099999998</v>
      </c>
      <c r="G199" s="82">
        <v>6183808.1978000002</v>
      </c>
      <c r="H199" s="82">
        <v>2576586.75</v>
      </c>
      <c r="I199" s="82">
        <v>11208152.3583</v>
      </c>
      <c r="J199" s="82">
        <v>4483260.9434000002</v>
      </c>
      <c r="K199" s="82">
        <v>3739261.7703</v>
      </c>
      <c r="L199" s="82">
        <v>25495804.940000001</v>
      </c>
      <c r="M199" s="82">
        <v>6024399.1837999998</v>
      </c>
      <c r="N199" s="82">
        <v>32364567.989999998</v>
      </c>
      <c r="O199" s="82">
        <v>4149253.5994000002</v>
      </c>
      <c r="P199" s="82">
        <f t="shared" si="52"/>
        <v>2074626.7997000001</v>
      </c>
      <c r="Q199" s="82">
        <f t="shared" si="53"/>
        <v>2074626.7997000001</v>
      </c>
      <c r="R199" s="82">
        <v>76454593.871600002</v>
      </c>
      <c r="S199" s="91">
        <f t="shared" si="39"/>
        <v>253084904.14610001</v>
      </c>
      <c r="T199" s="90"/>
      <c r="U199" s="206"/>
      <c r="V199" s="92">
        <v>16</v>
      </c>
      <c r="W199" s="79" t="s">
        <v>118</v>
      </c>
      <c r="X199" s="82" t="s">
        <v>524</v>
      </c>
      <c r="Y199" s="82">
        <v>84983282.142199993</v>
      </c>
      <c r="Z199" s="82">
        <f t="shared" si="55"/>
        <v>-5788847.5199999996</v>
      </c>
      <c r="AA199" s="82">
        <v>6210240.0713999998</v>
      </c>
      <c r="AB199" s="82">
        <v>2172238.5499999998</v>
      </c>
      <c r="AC199" s="82">
        <v>11256060.1294</v>
      </c>
      <c r="AD199" s="82">
        <v>3779695.0742000001</v>
      </c>
      <c r="AE199" s="82">
        <v>3755244.7522</v>
      </c>
      <c r="AF199" s="82">
        <v>25604783.399999999</v>
      </c>
      <c r="AG199" s="82">
        <v>7709382.5045999996</v>
      </c>
      <c r="AH199" s="82">
        <v>36039533.439999998</v>
      </c>
      <c r="AI199" s="82">
        <v>4166989.0375000001</v>
      </c>
      <c r="AJ199" s="82">
        <v>0</v>
      </c>
      <c r="AK199" s="82">
        <f t="shared" si="40"/>
        <v>4166989.0375000001</v>
      </c>
      <c r="AL199" s="82">
        <v>84109073.360200003</v>
      </c>
      <c r="AM199" s="91">
        <f t="shared" si="54"/>
        <v>263997674.94169998</v>
      </c>
    </row>
    <row r="200" spans="1:39" ht="24.9" customHeight="1">
      <c r="A200" s="204"/>
      <c r="B200" s="207"/>
      <c r="C200" s="78">
        <v>18</v>
      </c>
      <c r="D200" s="82" t="s">
        <v>525</v>
      </c>
      <c r="E200" s="82">
        <v>93319706.267900005</v>
      </c>
      <c r="F200" s="82">
        <f t="shared" si="51"/>
        <v>-2141737.0099999998</v>
      </c>
      <c r="G200" s="82">
        <v>6819432.7719999999</v>
      </c>
      <c r="H200" s="82">
        <v>2841430.32</v>
      </c>
      <c r="I200" s="82">
        <v>12360221.8993</v>
      </c>
      <c r="J200" s="82">
        <v>4944088.7597000003</v>
      </c>
      <c r="K200" s="82">
        <v>4123615.003</v>
      </c>
      <c r="L200" s="82">
        <v>28116481.34</v>
      </c>
      <c r="M200" s="82">
        <v>6181131.6441000002</v>
      </c>
      <c r="N200" s="82">
        <v>33198886.239999998</v>
      </c>
      <c r="O200" s="82">
        <v>4575749.2909000004</v>
      </c>
      <c r="P200" s="82">
        <f t="shared" ref="P200:P226" si="56">O200/2</f>
        <v>2287874.6454500002</v>
      </c>
      <c r="Q200" s="82">
        <f t="shared" si="53"/>
        <v>2287874.6454500002</v>
      </c>
      <c r="R200" s="82">
        <v>78643775.236399993</v>
      </c>
      <c r="S200" s="91">
        <f t="shared" ref="S200:S263" si="57">E200+F200+G200+H200+I200+J200+K200+L200+M200+N200+Q200+R200</f>
        <v>270694907.11785001</v>
      </c>
      <c r="T200" s="90"/>
      <c r="U200" s="206"/>
      <c r="V200" s="92">
        <v>17</v>
      </c>
      <c r="W200" s="79" t="s">
        <v>118</v>
      </c>
      <c r="X200" s="82" t="s">
        <v>526</v>
      </c>
      <c r="Y200" s="82">
        <v>71341768.170000002</v>
      </c>
      <c r="Z200" s="82">
        <f t="shared" si="55"/>
        <v>-5788847.5199999996</v>
      </c>
      <c r="AA200" s="82">
        <v>5213372.5160999997</v>
      </c>
      <c r="AB200" s="82">
        <v>2018869.76</v>
      </c>
      <c r="AC200" s="82">
        <v>9449237.6854999997</v>
      </c>
      <c r="AD200" s="82">
        <v>3512833.3802</v>
      </c>
      <c r="AE200" s="82">
        <v>3152452.9741000002</v>
      </c>
      <c r="AF200" s="82">
        <v>21494704.32</v>
      </c>
      <c r="AG200" s="82">
        <v>6409155.3646999998</v>
      </c>
      <c r="AH200" s="82">
        <v>29118164.25</v>
      </c>
      <c r="AI200" s="82">
        <v>3498104.0786000001</v>
      </c>
      <c r="AJ200" s="82">
        <v>0</v>
      </c>
      <c r="AK200" s="82">
        <f t="shared" ref="AK200:AK263" si="58">AI200-AJ200</f>
        <v>3498104.0786000001</v>
      </c>
      <c r="AL200" s="82">
        <v>65947978.848099999</v>
      </c>
      <c r="AM200" s="91">
        <f t="shared" si="54"/>
        <v>215367793.82730001</v>
      </c>
    </row>
    <row r="201" spans="1:39" ht="24.9" customHeight="1">
      <c r="A201" s="78"/>
      <c r="B201" s="193" t="s">
        <v>527</v>
      </c>
      <c r="C201" s="194"/>
      <c r="D201" s="83"/>
      <c r="E201" s="83">
        <f>SUM(E183:E200)</f>
        <v>1494860647.1368999</v>
      </c>
      <c r="F201" s="83">
        <f t="shared" ref="F201:S201" si="59">SUM(F183:F200)</f>
        <v>-38551266.179999977</v>
      </c>
      <c r="G201" s="83">
        <f t="shared" si="59"/>
        <v>109238467.35529999</v>
      </c>
      <c r="H201" s="83">
        <f t="shared" si="59"/>
        <v>45516028.059999995</v>
      </c>
      <c r="I201" s="83">
        <f t="shared" si="59"/>
        <v>197994722.08069998</v>
      </c>
      <c r="J201" s="83">
        <f t="shared" si="59"/>
        <v>79197888.832499996</v>
      </c>
      <c r="K201" s="83">
        <f t="shared" si="59"/>
        <v>66054963.505400002</v>
      </c>
      <c r="L201" s="83">
        <f t="shared" si="59"/>
        <v>450389560.42999989</v>
      </c>
      <c r="M201" s="83">
        <f t="shared" si="59"/>
        <v>101392224.7059</v>
      </c>
      <c r="N201" s="83">
        <f t="shared" si="59"/>
        <v>545049842.77999997</v>
      </c>
      <c r="O201" s="83">
        <f t="shared" si="59"/>
        <v>73297568.322000027</v>
      </c>
      <c r="P201" s="83">
        <f t="shared" si="59"/>
        <v>36648784.161000013</v>
      </c>
      <c r="Q201" s="83">
        <f t="shared" si="59"/>
        <v>36648784.161000013</v>
      </c>
      <c r="R201" s="83">
        <f t="shared" si="59"/>
        <v>1277753335.6085999</v>
      </c>
      <c r="S201" s="91">
        <f t="shared" si="59"/>
        <v>4365545198.4762993</v>
      </c>
      <c r="T201" s="90"/>
      <c r="U201" s="206"/>
      <c r="V201" s="92">
        <v>18</v>
      </c>
      <c r="W201" s="79" t="s">
        <v>118</v>
      </c>
      <c r="X201" s="82" t="s">
        <v>528</v>
      </c>
      <c r="Y201" s="82">
        <v>66304752.026000001</v>
      </c>
      <c r="Z201" s="82">
        <f t="shared" si="55"/>
        <v>-5788847.5199999996</v>
      </c>
      <c r="AA201" s="82">
        <v>4845287.4210000001</v>
      </c>
      <c r="AB201" s="82">
        <v>1917607.69</v>
      </c>
      <c r="AC201" s="82">
        <v>8782083.4505000003</v>
      </c>
      <c r="AD201" s="82">
        <v>3336637.3816999998</v>
      </c>
      <c r="AE201" s="82">
        <v>2929877.0983000002</v>
      </c>
      <c r="AF201" s="82">
        <v>19977091.629999999</v>
      </c>
      <c r="AG201" s="82">
        <v>6601616.2487000003</v>
      </c>
      <c r="AH201" s="82">
        <v>30142672.039999999</v>
      </c>
      <c r="AI201" s="82">
        <v>3251123.8429999999</v>
      </c>
      <c r="AJ201" s="82">
        <v>0</v>
      </c>
      <c r="AK201" s="82">
        <f t="shared" si="58"/>
        <v>3251123.8429999999</v>
      </c>
      <c r="AL201" s="82">
        <v>68636201.6954</v>
      </c>
      <c r="AM201" s="91">
        <f t="shared" si="54"/>
        <v>210936103.00459996</v>
      </c>
    </row>
    <row r="202" spans="1:39" ht="24.9" customHeight="1">
      <c r="A202" s="204">
        <v>10</v>
      </c>
      <c r="B202" s="205" t="s">
        <v>529</v>
      </c>
      <c r="C202" s="78">
        <v>1</v>
      </c>
      <c r="D202" s="82" t="s">
        <v>530</v>
      </c>
      <c r="E202" s="82">
        <v>65348168.253899999</v>
      </c>
      <c r="F202" s="82">
        <v>0</v>
      </c>
      <c r="G202" s="82">
        <v>4775384.0855999999</v>
      </c>
      <c r="H202" s="82">
        <v>1989743.37</v>
      </c>
      <c r="I202" s="82">
        <v>8655383.6550999992</v>
      </c>
      <c r="J202" s="82">
        <v>3462153.4619999998</v>
      </c>
      <c r="K202" s="82">
        <v>2887607.5353999999</v>
      </c>
      <c r="L202" s="82">
        <v>19688880.59</v>
      </c>
      <c r="M202" s="82">
        <v>6423708.1550000003</v>
      </c>
      <c r="N202" s="82">
        <v>34028883.490000002</v>
      </c>
      <c r="O202" s="82">
        <v>3204219.6285999999</v>
      </c>
      <c r="P202" s="82">
        <f t="shared" si="56"/>
        <v>1602109.8143</v>
      </c>
      <c r="Q202" s="82">
        <f t="shared" ref="Q202:Q226" si="60">O202-P202</f>
        <v>1602109.8143</v>
      </c>
      <c r="R202" s="82">
        <v>70185851.891000003</v>
      </c>
      <c r="S202" s="91">
        <f t="shared" si="57"/>
        <v>219047874.30230001</v>
      </c>
      <c r="T202" s="90"/>
      <c r="U202" s="206"/>
      <c r="V202" s="92">
        <v>19</v>
      </c>
      <c r="W202" s="79" t="s">
        <v>118</v>
      </c>
      <c r="X202" s="82" t="s">
        <v>531</v>
      </c>
      <c r="Y202" s="82">
        <v>62979051.452500001</v>
      </c>
      <c r="Z202" s="82">
        <f t="shared" si="55"/>
        <v>-5788847.5199999996</v>
      </c>
      <c r="AA202" s="82">
        <v>4602258.4576000003</v>
      </c>
      <c r="AB202" s="82">
        <v>1688842.4</v>
      </c>
      <c r="AC202" s="82">
        <v>8341593.4543000003</v>
      </c>
      <c r="AD202" s="82">
        <v>2938585.7785999998</v>
      </c>
      <c r="AE202" s="82">
        <v>2782920.9051999999</v>
      </c>
      <c r="AF202" s="82">
        <v>18975084.640000001</v>
      </c>
      <c r="AG202" s="82">
        <v>6011536.4489000002</v>
      </c>
      <c r="AH202" s="82">
        <v>27001559.210000001</v>
      </c>
      <c r="AI202" s="82">
        <v>3088054.6194000002</v>
      </c>
      <c r="AJ202" s="82">
        <v>0</v>
      </c>
      <c r="AK202" s="82">
        <f t="shared" si="58"/>
        <v>3088054.6194000002</v>
      </c>
      <c r="AL202" s="82">
        <v>60394184.062399998</v>
      </c>
      <c r="AM202" s="91">
        <f t="shared" si="54"/>
        <v>193014823.90890002</v>
      </c>
    </row>
    <row r="203" spans="1:39" ht="24.9" customHeight="1">
      <c r="A203" s="204"/>
      <c r="B203" s="206"/>
      <c r="C203" s="78">
        <v>2</v>
      </c>
      <c r="D203" s="82" t="s">
        <v>532</v>
      </c>
      <c r="E203" s="82">
        <v>71226910.572300002</v>
      </c>
      <c r="F203" s="82">
        <v>0</v>
      </c>
      <c r="G203" s="82">
        <v>5204979.18</v>
      </c>
      <c r="H203" s="82">
        <v>2168741.33</v>
      </c>
      <c r="I203" s="82">
        <v>9434024.7638000008</v>
      </c>
      <c r="J203" s="82">
        <v>3773609.9054999999</v>
      </c>
      <c r="K203" s="82">
        <v>3147377.6417999999</v>
      </c>
      <c r="L203" s="82">
        <v>21460098.640000001</v>
      </c>
      <c r="M203" s="82">
        <v>6814564.6962000001</v>
      </c>
      <c r="N203" s="82">
        <v>36109491.049999997</v>
      </c>
      <c r="O203" s="82">
        <v>3492472.2609999999</v>
      </c>
      <c r="P203" s="82">
        <f t="shared" si="56"/>
        <v>1746236.1305</v>
      </c>
      <c r="Q203" s="82">
        <f t="shared" si="60"/>
        <v>1746236.1305</v>
      </c>
      <c r="R203" s="82">
        <v>75645192.315200001</v>
      </c>
      <c r="S203" s="91">
        <f t="shared" si="57"/>
        <v>236731226.22529995</v>
      </c>
      <c r="T203" s="90"/>
      <c r="U203" s="207"/>
      <c r="V203" s="92">
        <v>20</v>
      </c>
      <c r="W203" s="79" t="s">
        <v>118</v>
      </c>
      <c r="X203" s="82" t="s">
        <v>533</v>
      </c>
      <c r="Y203" s="82">
        <v>85420407.153200001</v>
      </c>
      <c r="Z203" s="82">
        <f t="shared" si="55"/>
        <v>-5788847.5199999996</v>
      </c>
      <c r="AA203" s="82">
        <v>6242183.4276999999</v>
      </c>
      <c r="AB203" s="82">
        <v>2600909.7599999998</v>
      </c>
      <c r="AC203" s="82">
        <v>11313957.4626</v>
      </c>
      <c r="AD203" s="82">
        <v>4525582.9850000003</v>
      </c>
      <c r="AE203" s="82">
        <v>3774560.4501</v>
      </c>
      <c r="AF203" s="82">
        <v>25736485.670000002</v>
      </c>
      <c r="AG203" s="82">
        <v>7976839.3210000005</v>
      </c>
      <c r="AH203" s="82">
        <v>37463259.579999998</v>
      </c>
      <c r="AI203" s="82">
        <v>4188422.6074000001</v>
      </c>
      <c r="AJ203" s="82">
        <v>0</v>
      </c>
      <c r="AK203" s="82">
        <f t="shared" si="58"/>
        <v>4188422.6074000001</v>
      </c>
      <c r="AL203" s="82">
        <v>87844811.809400007</v>
      </c>
      <c r="AM203" s="91">
        <f t="shared" si="54"/>
        <v>271298572.70640004</v>
      </c>
    </row>
    <row r="204" spans="1:39" ht="24.9" customHeight="1">
      <c r="A204" s="204"/>
      <c r="B204" s="206"/>
      <c r="C204" s="78">
        <v>3</v>
      </c>
      <c r="D204" s="82" t="s">
        <v>534</v>
      </c>
      <c r="E204" s="82">
        <v>60887270.920299999</v>
      </c>
      <c r="F204" s="82">
        <v>0</v>
      </c>
      <c r="G204" s="82">
        <v>4449399.4604000002</v>
      </c>
      <c r="H204" s="82">
        <v>1853916.44</v>
      </c>
      <c r="I204" s="82">
        <v>8064536.5219000001</v>
      </c>
      <c r="J204" s="82">
        <v>3225814.6088</v>
      </c>
      <c r="K204" s="82">
        <v>2690489.2214000002</v>
      </c>
      <c r="L204" s="82">
        <v>18344847.890000001</v>
      </c>
      <c r="M204" s="82">
        <v>6226967.7006000001</v>
      </c>
      <c r="N204" s="82">
        <v>32981594.690000001</v>
      </c>
      <c r="O204" s="82">
        <v>2985488.2519</v>
      </c>
      <c r="P204" s="82">
        <f t="shared" si="56"/>
        <v>1492744.12595</v>
      </c>
      <c r="Q204" s="82">
        <f t="shared" si="60"/>
        <v>1492744.12595</v>
      </c>
      <c r="R204" s="82">
        <v>67437853.578199998</v>
      </c>
      <c r="S204" s="91">
        <f t="shared" si="57"/>
        <v>207655435.15755004</v>
      </c>
      <c r="T204" s="90"/>
      <c r="U204" s="78"/>
      <c r="V204" s="194" t="s">
        <v>535</v>
      </c>
      <c r="W204" s="195"/>
      <c r="X204" s="83"/>
      <c r="Y204" s="83">
        <f>Y184+Y185+Y186+Y187+Y188+Y189+Y190+Y191+Y192+Y193+Y194+Y195+Y196+Y197+Y198+Y199+Y200+Y201+Y202+Y203</f>
        <v>1554004006.2309</v>
      </c>
      <c r="Z204" s="83">
        <f t="shared" ref="Z204:AL204" si="61">Z184+Z185+Z186+Z187+Z188+Z189+Z190+Z191+Z192+Z193+Z194+Z195+Z196+Z197+Z198+Z199+Z200+Z201+Z202+Z203</f>
        <v>-115776950.39999995</v>
      </c>
      <c r="AA204" s="83">
        <f t="shared" si="61"/>
        <v>113560428.6788</v>
      </c>
      <c r="AB204" s="83">
        <f t="shared" si="61"/>
        <v>47316845.289999992</v>
      </c>
      <c r="AC204" s="83">
        <f t="shared" si="61"/>
        <v>205828276.98019996</v>
      </c>
      <c r="AD204" s="83">
        <f t="shared" si="61"/>
        <v>82331310.791899994</v>
      </c>
      <c r="AE204" s="83">
        <f t="shared" si="61"/>
        <v>68668392.679800004</v>
      </c>
      <c r="AF204" s="83">
        <f t="shared" si="61"/>
        <v>468208981.63999993</v>
      </c>
      <c r="AG204" s="83">
        <f t="shared" si="61"/>
        <v>144943320.65040004</v>
      </c>
      <c r="AH204" s="83">
        <f t="shared" si="61"/>
        <v>671581253.71999991</v>
      </c>
      <c r="AI204" s="83">
        <f t="shared" si="61"/>
        <v>76197547.268099993</v>
      </c>
      <c r="AJ204" s="83">
        <f t="shared" si="61"/>
        <v>0</v>
      </c>
      <c r="AK204" s="83">
        <f t="shared" si="61"/>
        <v>76197547.268099993</v>
      </c>
      <c r="AL204" s="83">
        <f t="shared" si="61"/>
        <v>1553060073.2963002</v>
      </c>
      <c r="AM204" s="91">
        <f>SUM(AM184:AM203)</f>
        <v>4869923486.8263988</v>
      </c>
    </row>
    <row r="205" spans="1:39" ht="33.75" customHeight="1">
      <c r="A205" s="204"/>
      <c r="B205" s="206"/>
      <c r="C205" s="78">
        <v>4</v>
      </c>
      <c r="D205" s="82" t="s">
        <v>536</v>
      </c>
      <c r="E205" s="82">
        <v>87506017.924899995</v>
      </c>
      <c r="F205" s="82">
        <v>0</v>
      </c>
      <c r="G205" s="82">
        <v>6394591.5632999996</v>
      </c>
      <c r="H205" s="82">
        <v>2664413.15</v>
      </c>
      <c r="I205" s="82">
        <v>11590197.2084</v>
      </c>
      <c r="J205" s="82">
        <v>4636078.8833999997</v>
      </c>
      <c r="K205" s="82">
        <v>3866719.5044</v>
      </c>
      <c r="L205" s="82">
        <v>26364863.52</v>
      </c>
      <c r="M205" s="82">
        <v>7566614.8020000001</v>
      </c>
      <c r="N205" s="82">
        <v>40112804.219999999</v>
      </c>
      <c r="O205" s="82">
        <v>4290686.4527000003</v>
      </c>
      <c r="P205" s="82">
        <f t="shared" si="56"/>
        <v>2145343.2263500001</v>
      </c>
      <c r="Q205" s="82">
        <f t="shared" si="60"/>
        <v>2145343.2263500001</v>
      </c>
      <c r="R205" s="82">
        <v>86149551.615600005</v>
      </c>
      <c r="S205" s="91">
        <f t="shared" si="57"/>
        <v>278997195.61834997</v>
      </c>
      <c r="T205" s="90"/>
      <c r="U205" s="205">
        <v>28</v>
      </c>
      <c r="V205" s="92">
        <v>1</v>
      </c>
      <c r="W205" s="79" t="s">
        <v>119</v>
      </c>
      <c r="X205" s="96" t="s">
        <v>537</v>
      </c>
      <c r="Y205" s="82">
        <v>82338405.248899996</v>
      </c>
      <c r="Z205" s="82">
        <f>-2620951.49</f>
        <v>-2620951.4900000002</v>
      </c>
      <c r="AA205" s="82">
        <v>6016962.9932000004</v>
      </c>
      <c r="AB205" s="82">
        <v>2507067.91</v>
      </c>
      <c r="AC205" s="82">
        <v>10905745.4252</v>
      </c>
      <c r="AD205" s="82">
        <v>4362298.1700999998</v>
      </c>
      <c r="AE205" s="82">
        <v>3638372.8237999999</v>
      </c>
      <c r="AF205" s="82">
        <v>24807903.140000001</v>
      </c>
      <c r="AG205" s="82">
        <v>6214467.3795999996</v>
      </c>
      <c r="AH205" s="82">
        <v>33714488.729999997</v>
      </c>
      <c r="AI205" s="82">
        <v>4037302.6716</v>
      </c>
      <c r="AJ205" s="82">
        <f t="shared" ref="AJ205:AJ222" si="62">AI205/2</f>
        <v>2018651.3358</v>
      </c>
      <c r="AK205" s="82">
        <f t="shared" si="58"/>
        <v>2018651.3358</v>
      </c>
      <c r="AL205" s="82">
        <v>74234213.539100006</v>
      </c>
      <c r="AM205" s="91">
        <f t="shared" ref="AM205:AM222" si="63">Y205+Z205+AA205+AB205+AC205+AD205+AE205+AF205+AG205+AH205+AK205+AL205</f>
        <v>248137625.20569998</v>
      </c>
    </row>
    <row r="206" spans="1:39" ht="24.9" customHeight="1">
      <c r="A206" s="204"/>
      <c r="B206" s="206"/>
      <c r="C206" s="78">
        <v>5</v>
      </c>
      <c r="D206" s="82" t="s">
        <v>538</v>
      </c>
      <c r="E206" s="82">
        <v>79616878.894600004</v>
      </c>
      <c r="F206" s="82">
        <v>0</v>
      </c>
      <c r="G206" s="82">
        <v>5818084.6775000002</v>
      </c>
      <c r="H206" s="82">
        <v>2424201.9500000002</v>
      </c>
      <c r="I206" s="82">
        <v>10545278.4779</v>
      </c>
      <c r="J206" s="82">
        <v>4218111.3912000004</v>
      </c>
      <c r="K206" s="82">
        <v>3518113.9057</v>
      </c>
      <c r="L206" s="82">
        <v>23987929.010000002</v>
      </c>
      <c r="M206" s="82">
        <v>7469981.4488000004</v>
      </c>
      <c r="N206" s="82">
        <v>39598405.549999997</v>
      </c>
      <c r="O206" s="82">
        <v>3903857.9492000001</v>
      </c>
      <c r="P206" s="82">
        <f t="shared" si="56"/>
        <v>1951928.9746000001</v>
      </c>
      <c r="Q206" s="82">
        <f t="shared" si="60"/>
        <v>1951928.9746000001</v>
      </c>
      <c r="R206" s="82">
        <v>84799812.476400003</v>
      </c>
      <c r="S206" s="91">
        <f t="shared" si="57"/>
        <v>263948726.75669998</v>
      </c>
      <c r="T206" s="90"/>
      <c r="U206" s="206"/>
      <c r="V206" s="92">
        <v>2</v>
      </c>
      <c r="W206" s="79" t="s">
        <v>119</v>
      </c>
      <c r="X206" s="96" t="s">
        <v>539</v>
      </c>
      <c r="Y206" s="82">
        <v>87100827.598900005</v>
      </c>
      <c r="Z206" s="82">
        <f t="shared" ref="Z206:Z222" si="64">-2620951.49</f>
        <v>-2620951.4900000002</v>
      </c>
      <c r="AA206" s="82">
        <v>6364981.8667000001</v>
      </c>
      <c r="AB206" s="82">
        <v>2652075.7799999998</v>
      </c>
      <c r="AC206" s="82">
        <v>11536529.633400001</v>
      </c>
      <c r="AD206" s="82">
        <v>4614611.8532999996</v>
      </c>
      <c r="AE206" s="82">
        <v>3848814.9375999998</v>
      </c>
      <c r="AF206" s="82">
        <v>26242782.920000002</v>
      </c>
      <c r="AG206" s="82">
        <v>6632438.7561999997</v>
      </c>
      <c r="AH206" s="82">
        <v>35939433.990000002</v>
      </c>
      <c r="AI206" s="82">
        <v>4270818.7374999998</v>
      </c>
      <c r="AJ206" s="82">
        <f t="shared" si="62"/>
        <v>2135409.3687499999</v>
      </c>
      <c r="AK206" s="82">
        <f t="shared" si="58"/>
        <v>2135409.3687499999</v>
      </c>
      <c r="AL206" s="82">
        <v>80072284.012500003</v>
      </c>
      <c r="AM206" s="91">
        <f t="shared" si="63"/>
        <v>264519239.22735</v>
      </c>
    </row>
    <row r="207" spans="1:39" ht="24.9" customHeight="1">
      <c r="A207" s="204"/>
      <c r="B207" s="206"/>
      <c r="C207" s="78">
        <v>6</v>
      </c>
      <c r="D207" s="82" t="s">
        <v>540</v>
      </c>
      <c r="E207" s="82">
        <v>81554811.527500004</v>
      </c>
      <c r="F207" s="82">
        <v>0</v>
      </c>
      <c r="G207" s="82">
        <v>5959701.0822999999</v>
      </c>
      <c r="H207" s="82">
        <v>2483208.7799999998</v>
      </c>
      <c r="I207" s="82">
        <v>10801958.2117</v>
      </c>
      <c r="J207" s="82">
        <v>4320783.2846999997</v>
      </c>
      <c r="K207" s="82">
        <v>3603747.3522999999</v>
      </c>
      <c r="L207" s="82">
        <v>24571812.620000001</v>
      </c>
      <c r="M207" s="82">
        <v>7500472.0268000001</v>
      </c>
      <c r="N207" s="82">
        <v>39760713</v>
      </c>
      <c r="O207" s="82">
        <v>3998880.6858999999</v>
      </c>
      <c r="P207" s="82">
        <f t="shared" si="56"/>
        <v>1999440.34295</v>
      </c>
      <c r="Q207" s="82">
        <f t="shared" si="60"/>
        <v>1999440.34295</v>
      </c>
      <c r="R207" s="82">
        <v>85225693.656200007</v>
      </c>
      <c r="S207" s="91">
        <f t="shared" si="57"/>
        <v>267782341.88445002</v>
      </c>
      <c r="T207" s="90"/>
      <c r="U207" s="206"/>
      <c r="V207" s="92">
        <v>3</v>
      </c>
      <c r="W207" s="79" t="s">
        <v>119</v>
      </c>
      <c r="X207" s="96" t="s">
        <v>541</v>
      </c>
      <c r="Y207" s="82">
        <v>88675811.875400007</v>
      </c>
      <c r="Z207" s="82">
        <f t="shared" si="64"/>
        <v>-2620951.4900000002</v>
      </c>
      <c r="AA207" s="82">
        <v>6480075.4500000002</v>
      </c>
      <c r="AB207" s="82">
        <v>2002659.64</v>
      </c>
      <c r="AC207" s="82">
        <v>11745136.7532</v>
      </c>
      <c r="AD207" s="82">
        <v>3484627.7793999999</v>
      </c>
      <c r="AE207" s="82">
        <v>3918410.4073999999</v>
      </c>
      <c r="AF207" s="82">
        <v>26717313.09</v>
      </c>
      <c r="AG207" s="82">
        <v>6803338.4457999999</v>
      </c>
      <c r="AH207" s="82">
        <v>36849167.229999997</v>
      </c>
      <c r="AI207" s="82">
        <v>4348045.0113000004</v>
      </c>
      <c r="AJ207" s="82">
        <f t="shared" si="62"/>
        <v>2174022.5056500002</v>
      </c>
      <c r="AK207" s="82">
        <f t="shared" si="58"/>
        <v>2174022.5056500002</v>
      </c>
      <c r="AL207" s="82">
        <v>82459348.025399998</v>
      </c>
      <c r="AM207" s="91">
        <f t="shared" si="63"/>
        <v>268688959.71224999</v>
      </c>
    </row>
    <row r="208" spans="1:39" ht="24.9" customHeight="1">
      <c r="A208" s="204"/>
      <c r="B208" s="206"/>
      <c r="C208" s="78">
        <v>7</v>
      </c>
      <c r="D208" s="82" t="s">
        <v>542</v>
      </c>
      <c r="E208" s="82">
        <v>86463149.003099993</v>
      </c>
      <c r="F208" s="82">
        <v>0</v>
      </c>
      <c r="G208" s="82">
        <v>6318382.8525</v>
      </c>
      <c r="H208" s="82">
        <v>2632659.52</v>
      </c>
      <c r="I208" s="82">
        <v>11452068.9202</v>
      </c>
      <c r="J208" s="82">
        <v>4580827.5680999998</v>
      </c>
      <c r="K208" s="82">
        <v>3820637.1697</v>
      </c>
      <c r="L208" s="82">
        <v>26050655.460000001</v>
      </c>
      <c r="M208" s="82">
        <v>7283390.0011</v>
      </c>
      <c r="N208" s="82">
        <v>38605141.950000003</v>
      </c>
      <c r="O208" s="82">
        <v>4239551.4148000004</v>
      </c>
      <c r="P208" s="82">
        <f t="shared" si="56"/>
        <v>2119775.7074000002</v>
      </c>
      <c r="Q208" s="82">
        <f t="shared" si="60"/>
        <v>2119775.7074000002</v>
      </c>
      <c r="R208" s="82">
        <v>82193571.756300002</v>
      </c>
      <c r="S208" s="91">
        <f t="shared" si="57"/>
        <v>271520259.9084</v>
      </c>
      <c r="T208" s="90"/>
      <c r="U208" s="206"/>
      <c r="V208" s="92">
        <v>4</v>
      </c>
      <c r="W208" s="79" t="s">
        <v>119</v>
      </c>
      <c r="X208" s="96" t="s">
        <v>543</v>
      </c>
      <c r="Y208" s="82">
        <v>65772371.134400003</v>
      </c>
      <c r="Z208" s="82">
        <f t="shared" si="64"/>
        <v>-2620951.4900000002</v>
      </c>
      <c r="AA208" s="82">
        <v>4806383.1440000003</v>
      </c>
      <c r="AB208" s="82">
        <v>2700031.44</v>
      </c>
      <c r="AC208" s="82">
        <v>8711569.4484000001</v>
      </c>
      <c r="AD208" s="82">
        <v>4698054.7012999998</v>
      </c>
      <c r="AE208" s="82">
        <v>2906352.2297</v>
      </c>
      <c r="AF208" s="82">
        <v>19816689.52</v>
      </c>
      <c r="AG208" s="82">
        <v>5201929.7324000001</v>
      </c>
      <c r="AH208" s="82">
        <v>28324548.260000002</v>
      </c>
      <c r="AI208" s="82">
        <v>3225019.5871000001</v>
      </c>
      <c r="AJ208" s="82">
        <f t="shared" si="62"/>
        <v>1612509.7935500001</v>
      </c>
      <c r="AK208" s="82">
        <f t="shared" si="58"/>
        <v>1612509.7935500001</v>
      </c>
      <c r="AL208" s="82">
        <v>60091460.059199996</v>
      </c>
      <c r="AM208" s="91">
        <f t="shared" si="63"/>
        <v>202020947.97294998</v>
      </c>
    </row>
    <row r="209" spans="1:39" ht="24.9" customHeight="1">
      <c r="A209" s="204"/>
      <c r="B209" s="206"/>
      <c r="C209" s="78">
        <v>8</v>
      </c>
      <c r="D209" s="82" t="s">
        <v>544</v>
      </c>
      <c r="E209" s="82">
        <v>81319856.576499999</v>
      </c>
      <c r="F209" s="82">
        <v>0</v>
      </c>
      <c r="G209" s="82">
        <v>5942531.5094999997</v>
      </c>
      <c r="H209" s="82">
        <v>2476054.7999999998</v>
      </c>
      <c r="I209" s="82">
        <v>10770838.361</v>
      </c>
      <c r="J209" s="82">
        <v>4308335.3443999998</v>
      </c>
      <c r="K209" s="82">
        <v>3593365.1532999999</v>
      </c>
      <c r="L209" s="82">
        <v>24501022.57</v>
      </c>
      <c r="M209" s="82">
        <v>7054024.6282000002</v>
      </c>
      <c r="N209" s="82">
        <v>37384184.18</v>
      </c>
      <c r="O209" s="82">
        <v>3987360.1294</v>
      </c>
      <c r="P209" s="82">
        <f t="shared" si="56"/>
        <v>1993680.0647</v>
      </c>
      <c r="Q209" s="82">
        <f t="shared" si="60"/>
        <v>1993680.0647</v>
      </c>
      <c r="R209" s="82">
        <v>78989880.581</v>
      </c>
      <c r="S209" s="91">
        <f t="shared" si="57"/>
        <v>258333773.76860002</v>
      </c>
      <c r="T209" s="90"/>
      <c r="U209" s="206"/>
      <c r="V209" s="92">
        <v>5</v>
      </c>
      <c r="W209" s="79" t="s">
        <v>119</v>
      </c>
      <c r="X209" s="82" t="s">
        <v>545</v>
      </c>
      <c r="Y209" s="82">
        <v>68921485.036500007</v>
      </c>
      <c r="Z209" s="82">
        <f t="shared" si="64"/>
        <v>-2620951.4900000002</v>
      </c>
      <c r="AA209" s="82">
        <v>5036507.8562000003</v>
      </c>
      <c r="AB209" s="82">
        <v>2098544.94</v>
      </c>
      <c r="AC209" s="82">
        <v>9128670.4892999995</v>
      </c>
      <c r="AD209" s="82">
        <v>3651468.1957</v>
      </c>
      <c r="AE209" s="82">
        <v>3045505.4038999998</v>
      </c>
      <c r="AF209" s="82">
        <v>20765492.359999999</v>
      </c>
      <c r="AG209" s="82">
        <v>5737268.0553000001</v>
      </c>
      <c r="AH209" s="82">
        <v>31174261.260000002</v>
      </c>
      <c r="AI209" s="82">
        <v>3379430.2286</v>
      </c>
      <c r="AJ209" s="82">
        <f t="shared" si="62"/>
        <v>1689715.1143</v>
      </c>
      <c r="AK209" s="82">
        <f t="shared" si="58"/>
        <v>1689715.1143</v>
      </c>
      <c r="AL209" s="82">
        <v>67568868.873999998</v>
      </c>
      <c r="AM209" s="91">
        <f t="shared" si="63"/>
        <v>216196836.0952</v>
      </c>
    </row>
    <row r="210" spans="1:39" ht="24.9" customHeight="1">
      <c r="A210" s="204"/>
      <c r="B210" s="206"/>
      <c r="C210" s="78">
        <v>9</v>
      </c>
      <c r="D210" s="82" t="s">
        <v>546</v>
      </c>
      <c r="E210" s="82">
        <v>76515992.281399995</v>
      </c>
      <c r="F210" s="82">
        <v>0</v>
      </c>
      <c r="G210" s="82">
        <v>5591484.2236000001</v>
      </c>
      <c r="H210" s="82">
        <v>2329785.09</v>
      </c>
      <c r="I210" s="82">
        <v>10134565.155200001</v>
      </c>
      <c r="J210" s="82">
        <v>4053826.0621000002</v>
      </c>
      <c r="K210" s="82">
        <v>3381091.8010999998</v>
      </c>
      <c r="L210" s="82">
        <v>23053656.670000002</v>
      </c>
      <c r="M210" s="82">
        <v>6853233.2827000003</v>
      </c>
      <c r="N210" s="82">
        <v>36315331.68</v>
      </c>
      <c r="O210" s="82">
        <v>3751812.0386000001</v>
      </c>
      <c r="P210" s="82">
        <f t="shared" si="56"/>
        <v>1875906.0193</v>
      </c>
      <c r="Q210" s="82">
        <f t="shared" si="60"/>
        <v>1875906.0193</v>
      </c>
      <c r="R210" s="82">
        <v>76185300.911400005</v>
      </c>
      <c r="S210" s="91">
        <f t="shared" si="57"/>
        <v>246290173.17680001</v>
      </c>
      <c r="T210" s="90"/>
      <c r="U210" s="206"/>
      <c r="V210" s="92">
        <v>6</v>
      </c>
      <c r="W210" s="79" t="s">
        <v>119</v>
      </c>
      <c r="X210" s="82" t="s">
        <v>547</v>
      </c>
      <c r="Y210" s="82">
        <v>105916114.745</v>
      </c>
      <c r="Z210" s="82">
        <f t="shared" si="64"/>
        <v>-2620951.4900000002</v>
      </c>
      <c r="AA210" s="82">
        <v>7739928.1765999999</v>
      </c>
      <c r="AB210" s="82">
        <v>3224970.07</v>
      </c>
      <c r="AC210" s="82">
        <v>14028619.8202</v>
      </c>
      <c r="AD210" s="82">
        <v>5611447.9281000001</v>
      </c>
      <c r="AE210" s="82">
        <v>4680225.6167000001</v>
      </c>
      <c r="AF210" s="82">
        <v>31911678.489999998</v>
      </c>
      <c r="AG210" s="82">
        <v>8150640.8602</v>
      </c>
      <c r="AH210" s="82">
        <v>44021127.520000003</v>
      </c>
      <c r="AI210" s="82">
        <v>5193389.5455</v>
      </c>
      <c r="AJ210" s="82">
        <f t="shared" si="62"/>
        <v>2596694.77275</v>
      </c>
      <c r="AK210" s="82">
        <f t="shared" si="58"/>
        <v>2596694.77275</v>
      </c>
      <c r="AL210" s="82">
        <v>101277972.65899999</v>
      </c>
      <c r="AM210" s="91">
        <f t="shared" si="63"/>
        <v>326538469.16855001</v>
      </c>
    </row>
    <row r="211" spans="1:39" ht="24.9" customHeight="1">
      <c r="A211" s="204"/>
      <c r="B211" s="206"/>
      <c r="C211" s="78">
        <v>10</v>
      </c>
      <c r="D211" s="82" t="s">
        <v>548</v>
      </c>
      <c r="E211" s="82">
        <v>85561957.4005</v>
      </c>
      <c r="F211" s="82">
        <v>0</v>
      </c>
      <c r="G211" s="82">
        <v>6252527.3564999998</v>
      </c>
      <c r="H211" s="82">
        <v>2605219.73</v>
      </c>
      <c r="I211" s="82">
        <v>11332705.8336</v>
      </c>
      <c r="J211" s="82">
        <v>4533082.3333999999</v>
      </c>
      <c r="K211" s="82">
        <v>3780815.2782999999</v>
      </c>
      <c r="L211" s="82">
        <v>25779133.629999999</v>
      </c>
      <c r="M211" s="82">
        <v>7763126.5771000003</v>
      </c>
      <c r="N211" s="82">
        <v>41158875.719999999</v>
      </c>
      <c r="O211" s="82">
        <v>4195363.2470000004</v>
      </c>
      <c r="P211" s="82">
        <f t="shared" si="56"/>
        <v>2097681.6235000002</v>
      </c>
      <c r="Q211" s="82">
        <f t="shared" si="60"/>
        <v>2097681.6235000002</v>
      </c>
      <c r="R211" s="82">
        <v>88894355.819600001</v>
      </c>
      <c r="S211" s="91">
        <f t="shared" si="57"/>
        <v>279759481.30250001</v>
      </c>
      <c r="T211" s="90"/>
      <c r="U211" s="206"/>
      <c r="V211" s="92">
        <v>7</v>
      </c>
      <c r="W211" s="79" t="s">
        <v>119</v>
      </c>
      <c r="X211" s="82" t="s">
        <v>549</v>
      </c>
      <c r="Y211" s="82">
        <v>74594767.637099996</v>
      </c>
      <c r="Z211" s="82">
        <f t="shared" si="64"/>
        <v>-2620951.4900000002</v>
      </c>
      <c r="AA211" s="82">
        <v>5451088.7719999999</v>
      </c>
      <c r="AB211" s="82">
        <v>2284213.81</v>
      </c>
      <c r="AC211" s="82">
        <v>9880098.3992999997</v>
      </c>
      <c r="AD211" s="82">
        <v>3974532.0329999998</v>
      </c>
      <c r="AE211" s="82">
        <v>3296196.6477999999</v>
      </c>
      <c r="AF211" s="82">
        <v>22474807.050000001</v>
      </c>
      <c r="AG211" s="82">
        <v>5709358.2868999997</v>
      </c>
      <c r="AH211" s="82">
        <v>31025691.98</v>
      </c>
      <c r="AI211" s="82">
        <v>3657608.5455999998</v>
      </c>
      <c r="AJ211" s="82">
        <f t="shared" si="62"/>
        <v>1828804.2727999999</v>
      </c>
      <c r="AK211" s="82">
        <f t="shared" si="58"/>
        <v>1828804.2727999999</v>
      </c>
      <c r="AL211" s="82">
        <v>67179035.494000003</v>
      </c>
      <c r="AM211" s="91">
        <f t="shared" si="63"/>
        <v>225077642.89289999</v>
      </c>
    </row>
    <row r="212" spans="1:39" ht="24.9" customHeight="1">
      <c r="A212" s="204"/>
      <c r="B212" s="206"/>
      <c r="C212" s="78">
        <v>11</v>
      </c>
      <c r="D212" s="82" t="s">
        <v>550</v>
      </c>
      <c r="E212" s="82">
        <v>71898415.354499996</v>
      </c>
      <c r="F212" s="82">
        <v>0</v>
      </c>
      <c r="G212" s="82">
        <v>5254050.0773</v>
      </c>
      <c r="H212" s="82">
        <v>2189187.5299999998</v>
      </c>
      <c r="I212" s="82">
        <v>9522965.7650000006</v>
      </c>
      <c r="J212" s="82">
        <v>3809186.3059999999</v>
      </c>
      <c r="K212" s="82">
        <v>3177050.1225999999</v>
      </c>
      <c r="L212" s="82">
        <v>21662417.66</v>
      </c>
      <c r="M212" s="82">
        <v>6406938.3371000001</v>
      </c>
      <c r="N212" s="82">
        <v>33939614.390000001</v>
      </c>
      <c r="O212" s="82">
        <v>3525398.1847000001</v>
      </c>
      <c r="P212" s="82">
        <f t="shared" si="56"/>
        <v>1762699.09235</v>
      </c>
      <c r="Q212" s="82">
        <f t="shared" si="60"/>
        <v>1762699.09235</v>
      </c>
      <c r="R212" s="82">
        <v>69951617.2421</v>
      </c>
      <c r="S212" s="91">
        <f t="shared" si="57"/>
        <v>229574141.87695</v>
      </c>
      <c r="T212" s="90"/>
      <c r="U212" s="206"/>
      <c r="V212" s="92">
        <v>8</v>
      </c>
      <c r="W212" s="79" t="s">
        <v>119</v>
      </c>
      <c r="X212" s="82" t="s">
        <v>551</v>
      </c>
      <c r="Y212" s="82">
        <v>75154570.030000001</v>
      </c>
      <c r="Z212" s="82">
        <f t="shared" si="64"/>
        <v>-2620951.4900000002</v>
      </c>
      <c r="AA212" s="82">
        <v>5491996.9031999996</v>
      </c>
      <c r="AB212" s="82">
        <v>2271286.9900000002</v>
      </c>
      <c r="AC212" s="82">
        <v>9954244.3870999999</v>
      </c>
      <c r="AD212" s="82">
        <v>3952039.3596999999</v>
      </c>
      <c r="AE212" s="82">
        <v>3320933.2187999999</v>
      </c>
      <c r="AF212" s="82">
        <v>22643471.030000001</v>
      </c>
      <c r="AG212" s="82">
        <v>6224463.9334000004</v>
      </c>
      <c r="AH212" s="82">
        <v>33767702.390000001</v>
      </c>
      <c r="AI212" s="82">
        <v>3685057.3610999999</v>
      </c>
      <c r="AJ212" s="82">
        <f t="shared" si="62"/>
        <v>1842528.6805499999</v>
      </c>
      <c r="AK212" s="82">
        <f t="shared" si="58"/>
        <v>1842528.6805499999</v>
      </c>
      <c r="AL212" s="82">
        <v>74373841.725999996</v>
      </c>
      <c r="AM212" s="91">
        <f t="shared" si="63"/>
        <v>236376127.15875</v>
      </c>
    </row>
    <row r="213" spans="1:39" ht="24.9" customHeight="1">
      <c r="A213" s="204"/>
      <c r="B213" s="206"/>
      <c r="C213" s="78">
        <v>12</v>
      </c>
      <c r="D213" s="82" t="s">
        <v>552</v>
      </c>
      <c r="E213" s="82">
        <v>74152341.865600005</v>
      </c>
      <c r="F213" s="82">
        <v>0</v>
      </c>
      <c r="G213" s="82">
        <v>5418758.0573000005</v>
      </c>
      <c r="H213" s="82">
        <v>2257815.86</v>
      </c>
      <c r="I213" s="82">
        <v>9821498.9788000006</v>
      </c>
      <c r="J213" s="82">
        <v>3928599.5915999999</v>
      </c>
      <c r="K213" s="82">
        <v>3276646.7196</v>
      </c>
      <c r="L213" s="82">
        <v>22341507.699999999</v>
      </c>
      <c r="M213" s="82">
        <v>6909531.9571000002</v>
      </c>
      <c r="N213" s="82">
        <v>36615020.780000001</v>
      </c>
      <c r="O213" s="82">
        <v>3635915.0630999999</v>
      </c>
      <c r="P213" s="82">
        <f t="shared" si="56"/>
        <v>1817957.53155</v>
      </c>
      <c r="Q213" s="82">
        <f t="shared" si="60"/>
        <v>1817957.53155</v>
      </c>
      <c r="R213" s="82">
        <v>76971660.089900002</v>
      </c>
      <c r="S213" s="91">
        <f t="shared" si="57"/>
        <v>243511339.13145</v>
      </c>
      <c r="T213" s="90"/>
      <c r="U213" s="206"/>
      <c r="V213" s="92">
        <v>9</v>
      </c>
      <c r="W213" s="79" t="s">
        <v>119</v>
      </c>
      <c r="X213" s="82" t="s">
        <v>553</v>
      </c>
      <c r="Y213" s="82">
        <v>90354144.552200004</v>
      </c>
      <c r="Z213" s="82">
        <f t="shared" si="64"/>
        <v>-2620951.4900000002</v>
      </c>
      <c r="AA213" s="82">
        <v>6602721.3232000005</v>
      </c>
      <c r="AB213" s="82">
        <v>2288332.04</v>
      </c>
      <c r="AC213" s="82">
        <v>11967432.3983</v>
      </c>
      <c r="AD213" s="82">
        <v>3981697.7549000001</v>
      </c>
      <c r="AE213" s="82">
        <v>3992572.6403999999</v>
      </c>
      <c r="AF213" s="82">
        <v>27222981.300000001</v>
      </c>
      <c r="AG213" s="82">
        <v>6847756.6842</v>
      </c>
      <c r="AH213" s="82">
        <v>37085614.399999999</v>
      </c>
      <c r="AI213" s="82">
        <v>4430338.7718000002</v>
      </c>
      <c r="AJ213" s="82">
        <f t="shared" si="62"/>
        <v>2215169.3859000001</v>
      </c>
      <c r="AK213" s="82">
        <f t="shared" si="58"/>
        <v>2215169.3859000001</v>
      </c>
      <c r="AL213" s="82">
        <v>83079765.644199997</v>
      </c>
      <c r="AM213" s="91">
        <f t="shared" si="63"/>
        <v>273017236.63330001</v>
      </c>
    </row>
    <row r="214" spans="1:39" ht="24.9" customHeight="1">
      <c r="A214" s="204"/>
      <c r="B214" s="206"/>
      <c r="C214" s="78">
        <v>13</v>
      </c>
      <c r="D214" s="82" t="s">
        <v>554</v>
      </c>
      <c r="E214" s="82">
        <v>67921944.867400005</v>
      </c>
      <c r="F214" s="82">
        <v>0</v>
      </c>
      <c r="G214" s="82">
        <v>4963465.4382999996</v>
      </c>
      <c r="H214" s="82">
        <v>2068110.6</v>
      </c>
      <c r="I214" s="82">
        <v>8996281.1067999993</v>
      </c>
      <c r="J214" s="82">
        <v>3598512.4427</v>
      </c>
      <c r="K214" s="82">
        <v>3001337.6819000002</v>
      </c>
      <c r="L214" s="82">
        <v>20464338.899999999</v>
      </c>
      <c r="M214" s="82">
        <v>6699408.3168000001</v>
      </c>
      <c r="N214" s="82">
        <v>35496490.609999999</v>
      </c>
      <c r="O214" s="82">
        <v>3330419.7311</v>
      </c>
      <c r="P214" s="82">
        <f t="shared" si="56"/>
        <v>1665209.86555</v>
      </c>
      <c r="Q214" s="82">
        <f t="shared" si="60"/>
        <v>1665209.86555</v>
      </c>
      <c r="R214" s="82">
        <v>74036730.359200001</v>
      </c>
      <c r="S214" s="91">
        <f t="shared" si="57"/>
        <v>228911830.18864998</v>
      </c>
      <c r="T214" s="90"/>
      <c r="U214" s="206"/>
      <c r="V214" s="92">
        <v>10</v>
      </c>
      <c r="W214" s="79" t="s">
        <v>119</v>
      </c>
      <c r="X214" s="82" t="s">
        <v>555</v>
      </c>
      <c r="Y214" s="82">
        <v>98045334.743799999</v>
      </c>
      <c r="Z214" s="82">
        <f t="shared" si="64"/>
        <v>-2620951.4900000002</v>
      </c>
      <c r="AA214" s="82">
        <v>7164762.8956000004</v>
      </c>
      <c r="AB214" s="82">
        <v>2985317.87</v>
      </c>
      <c r="AC214" s="82">
        <v>12986132.748299999</v>
      </c>
      <c r="AD214" s="82">
        <v>5194453.0992999999</v>
      </c>
      <c r="AE214" s="82">
        <v>4332431.2676999997</v>
      </c>
      <c r="AF214" s="82">
        <v>29540275.41</v>
      </c>
      <c r="AG214" s="82">
        <v>7469002.2105</v>
      </c>
      <c r="AH214" s="82">
        <v>40392628.619999997</v>
      </c>
      <c r="AI214" s="82">
        <v>4807461.2411000002</v>
      </c>
      <c r="AJ214" s="82">
        <f t="shared" si="62"/>
        <v>2403730.6205500001</v>
      </c>
      <c r="AK214" s="82">
        <f t="shared" si="58"/>
        <v>2403730.6205500001</v>
      </c>
      <c r="AL214" s="82">
        <v>91757094.6831</v>
      </c>
      <c r="AM214" s="91">
        <f t="shared" si="63"/>
        <v>299650212.67885005</v>
      </c>
    </row>
    <row r="215" spans="1:39" ht="24.9" customHeight="1">
      <c r="A215" s="204"/>
      <c r="B215" s="206"/>
      <c r="C215" s="78">
        <v>14</v>
      </c>
      <c r="D215" s="82" t="s">
        <v>556</v>
      </c>
      <c r="E215" s="82">
        <v>66520378.937799998</v>
      </c>
      <c r="F215" s="82">
        <v>0</v>
      </c>
      <c r="G215" s="82">
        <v>4861044.5776000004</v>
      </c>
      <c r="H215" s="82">
        <v>2025435.24</v>
      </c>
      <c r="I215" s="82">
        <v>8810643.2969000004</v>
      </c>
      <c r="J215" s="82">
        <v>3524257.3187000002</v>
      </c>
      <c r="K215" s="82">
        <v>2939405.2291999999</v>
      </c>
      <c r="L215" s="82">
        <v>20042058.289999999</v>
      </c>
      <c r="M215" s="82">
        <v>6539191.2191000003</v>
      </c>
      <c r="N215" s="82">
        <v>34643622.939999998</v>
      </c>
      <c r="O215" s="82">
        <v>3261696.6867999998</v>
      </c>
      <c r="P215" s="82">
        <f t="shared" si="56"/>
        <v>1630848.3433999999</v>
      </c>
      <c r="Q215" s="82">
        <f t="shared" si="60"/>
        <v>1630848.3433999999</v>
      </c>
      <c r="R215" s="82">
        <v>71798876.859599993</v>
      </c>
      <c r="S215" s="91">
        <f t="shared" si="57"/>
        <v>223335762.25229996</v>
      </c>
      <c r="T215" s="90"/>
      <c r="U215" s="206"/>
      <c r="V215" s="92">
        <v>11</v>
      </c>
      <c r="W215" s="79" t="s">
        <v>119</v>
      </c>
      <c r="X215" s="82" t="s">
        <v>557</v>
      </c>
      <c r="Y215" s="82">
        <v>75019316.986599997</v>
      </c>
      <c r="Z215" s="82">
        <f t="shared" si="64"/>
        <v>-2620951.4900000002</v>
      </c>
      <c r="AA215" s="82">
        <v>5482113.1490000002</v>
      </c>
      <c r="AB215" s="82">
        <v>2364311.02</v>
      </c>
      <c r="AC215" s="82">
        <v>9936330.0825999994</v>
      </c>
      <c r="AD215" s="82">
        <v>4113901.1782</v>
      </c>
      <c r="AE215" s="82">
        <v>3314956.6518000001</v>
      </c>
      <c r="AF215" s="82">
        <v>22602720.370000001</v>
      </c>
      <c r="AG215" s="82">
        <v>5991984.1657999996</v>
      </c>
      <c r="AH215" s="82">
        <v>32530166.07</v>
      </c>
      <c r="AI215" s="82">
        <v>3678425.4926999998</v>
      </c>
      <c r="AJ215" s="82">
        <f t="shared" si="62"/>
        <v>1839212.7463499999</v>
      </c>
      <c r="AK215" s="82">
        <f t="shared" si="58"/>
        <v>1839212.7463499999</v>
      </c>
      <c r="AL215" s="82">
        <v>71126649.830200002</v>
      </c>
      <c r="AM215" s="91">
        <f t="shared" si="63"/>
        <v>231700710.76055002</v>
      </c>
    </row>
    <row r="216" spans="1:39" ht="24.9" customHeight="1">
      <c r="A216" s="204"/>
      <c r="B216" s="206"/>
      <c r="C216" s="78">
        <v>15</v>
      </c>
      <c r="D216" s="82" t="s">
        <v>558</v>
      </c>
      <c r="E216" s="82">
        <v>72182283.671900004</v>
      </c>
      <c r="F216" s="82">
        <v>0</v>
      </c>
      <c r="G216" s="82">
        <v>5274794.0443000002</v>
      </c>
      <c r="H216" s="82">
        <v>2197830.85</v>
      </c>
      <c r="I216" s="82">
        <v>9560564.2051999997</v>
      </c>
      <c r="J216" s="82">
        <v>3824225.682</v>
      </c>
      <c r="K216" s="82">
        <v>3189593.7075</v>
      </c>
      <c r="L216" s="82">
        <v>21747944.920000002</v>
      </c>
      <c r="M216" s="82">
        <v>6912559.2358999997</v>
      </c>
      <c r="N216" s="82">
        <v>36631135.590000004</v>
      </c>
      <c r="O216" s="82">
        <v>3539317.1124999998</v>
      </c>
      <c r="P216" s="82">
        <f t="shared" si="56"/>
        <v>1769658.5562499999</v>
      </c>
      <c r="Q216" s="82">
        <f t="shared" si="60"/>
        <v>1769658.5562499999</v>
      </c>
      <c r="R216" s="82">
        <v>77013944.006999999</v>
      </c>
      <c r="S216" s="91">
        <f t="shared" si="57"/>
        <v>240304534.47005001</v>
      </c>
      <c r="T216" s="90"/>
      <c r="U216" s="206"/>
      <c r="V216" s="92">
        <v>12</v>
      </c>
      <c r="W216" s="79" t="s">
        <v>119</v>
      </c>
      <c r="X216" s="82" t="s">
        <v>559</v>
      </c>
      <c r="Y216" s="82">
        <v>77649910.472499996</v>
      </c>
      <c r="Z216" s="82">
        <f t="shared" si="64"/>
        <v>-2620951.4900000002</v>
      </c>
      <c r="AA216" s="82">
        <v>5674346.4526000004</v>
      </c>
      <c r="AB216" s="82">
        <v>2197192.9900000002</v>
      </c>
      <c r="AC216" s="82">
        <v>10284752.9454</v>
      </c>
      <c r="AD216" s="82">
        <v>3823115.7974</v>
      </c>
      <c r="AE216" s="82">
        <v>3431197.4246</v>
      </c>
      <c r="AF216" s="82">
        <v>23395297.16</v>
      </c>
      <c r="AG216" s="82">
        <v>6186818.9590999996</v>
      </c>
      <c r="AH216" s="82">
        <v>33567310.659999996</v>
      </c>
      <c r="AI216" s="82">
        <v>3807411.4996000002</v>
      </c>
      <c r="AJ216" s="82">
        <f t="shared" si="62"/>
        <v>1903705.7498000001</v>
      </c>
      <c r="AK216" s="82">
        <f t="shared" si="58"/>
        <v>1903705.7498000001</v>
      </c>
      <c r="AL216" s="82">
        <v>73848030.569299996</v>
      </c>
      <c r="AM216" s="91">
        <f t="shared" si="63"/>
        <v>239340727.69069996</v>
      </c>
    </row>
    <row r="217" spans="1:39" ht="24.9" customHeight="1">
      <c r="A217" s="204"/>
      <c r="B217" s="206"/>
      <c r="C217" s="78">
        <v>16</v>
      </c>
      <c r="D217" s="82" t="s">
        <v>560</v>
      </c>
      <c r="E217" s="82">
        <v>59611204.2764</v>
      </c>
      <c r="F217" s="82">
        <v>0</v>
      </c>
      <c r="G217" s="82">
        <v>4356149.5882000001</v>
      </c>
      <c r="H217" s="82">
        <v>1815062.33</v>
      </c>
      <c r="I217" s="82">
        <v>7895521.1283999998</v>
      </c>
      <c r="J217" s="82">
        <v>3158208.4514000001</v>
      </c>
      <c r="K217" s="82">
        <v>2634102.3361999998</v>
      </c>
      <c r="L217" s="82">
        <v>17960379.210000001</v>
      </c>
      <c r="M217" s="82">
        <v>6020753.3880000003</v>
      </c>
      <c r="N217" s="82">
        <v>31883874.649999999</v>
      </c>
      <c r="O217" s="82">
        <v>2922918.8196</v>
      </c>
      <c r="P217" s="82">
        <f t="shared" si="56"/>
        <v>1461459.4098</v>
      </c>
      <c r="Q217" s="82">
        <f t="shared" si="60"/>
        <v>1461459.4098</v>
      </c>
      <c r="R217" s="82">
        <v>64557527.898800001</v>
      </c>
      <c r="S217" s="91">
        <f t="shared" si="57"/>
        <v>201354242.66719997</v>
      </c>
      <c r="T217" s="90"/>
      <c r="U217" s="206"/>
      <c r="V217" s="92">
        <v>13</v>
      </c>
      <c r="W217" s="79" t="s">
        <v>119</v>
      </c>
      <c r="X217" s="82" t="s">
        <v>561</v>
      </c>
      <c r="Y217" s="82">
        <v>72161334.591399997</v>
      </c>
      <c r="Z217" s="82">
        <f t="shared" si="64"/>
        <v>-2620951.4900000002</v>
      </c>
      <c r="AA217" s="82">
        <v>5273263.1688000001</v>
      </c>
      <c r="AB217" s="82">
        <v>2747889.66</v>
      </c>
      <c r="AC217" s="82">
        <v>9557789.4934999999</v>
      </c>
      <c r="AD217" s="82">
        <v>4781328.0061999997</v>
      </c>
      <c r="AE217" s="82">
        <v>3188668.0085999998</v>
      </c>
      <c r="AF217" s="82">
        <v>21741633.129999999</v>
      </c>
      <c r="AG217" s="82">
        <v>5885136.4689999996</v>
      </c>
      <c r="AH217" s="82">
        <v>31961394.41</v>
      </c>
      <c r="AI217" s="82">
        <v>3538289.9152000002</v>
      </c>
      <c r="AJ217" s="82">
        <f t="shared" si="62"/>
        <v>1769144.9576000001</v>
      </c>
      <c r="AK217" s="82">
        <f t="shared" si="58"/>
        <v>1769144.9576000001</v>
      </c>
      <c r="AL217" s="82">
        <v>69634240.495700002</v>
      </c>
      <c r="AM217" s="91">
        <f t="shared" si="63"/>
        <v>226080870.90079999</v>
      </c>
    </row>
    <row r="218" spans="1:39" ht="24.9" customHeight="1">
      <c r="A218" s="204"/>
      <c r="B218" s="206"/>
      <c r="C218" s="78">
        <v>17</v>
      </c>
      <c r="D218" s="82" t="s">
        <v>562</v>
      </c>
      <c r="E218" s="82">
        <v>75084920.191200003</v>
      </c>
      <c r="F218" s="82">
        <v>0</v>
      </c>
      <c r="G218" s="82">
        <v>5486907.1700999998</v>
      </c>
      <c r="H218" s="82">
        <v>2286211.3199999998</v>
      </c>
      <c r="I218" s="82">
        <v>9945019.2458999995</v>
      </c>
      <c r="J218" s="82">
        <v>3978007.6982999998</v>
      </c>
      <c r="K218" s="82">
        <v>3317855.5288999998</v>
      </c>
      <c r="L218" s="82">
        <v>22622486.09</v>
      </c>
      <c r="M218" s="82">
        <v>7155231.5680999998</v>
      </c>
      <c r="N218" s="82">
        <v>37922928.969999999</v>
      </c>
      <c r="O218" s="82">
        <v>3681642.2174999998</v>
      </c>
      <c r="P218" s="82">
        <f t="shared" si="56"/>
        <v>1840821.1087499999</v>
      </c>
      <c r="Q218" s="82">
        <f t="shared" si="60"/>
        <v>1840821.1087499999</v>
      </c>
      <c r="R218" s="82">
        <v>80403501.897200003</v>
      </c>
      <c r="S218" s="91">
        <f t="shared" si="57"/>
        <v>250043890.78845</v>
      </c>
      <c r="T218" s="90"/>
      <c r="U218" s="206"/>
      <c r="V218" s="92">
        <v>14</v>
      </c>
      <c r="W218" s="79" t="s">
        <v>119</v>
      </c>
      <c r="X218" s="82" t="s">
        <v>563</v>
      </c>
      <c r="Y218" s="82">
        <v>90247596.0273</v>
      </c>
      <c r="Z218" s="82">
        <f t="shared" si="64"/>
        <v>-2620951.4900000002</v>
      </c>
      <c r="AA218" s="82">
        <v>6594935.1809999999</v>
      </c>
      <c r="AB218" s="82">
        <v>2751133.88</v>
      </c>
      <c r="AC218" s="82">
        <v>11953320.0155</v>
      </c>
      <c r="AD218" s="82">
        <v>4786972.9593000002</v>
      </c>
      <c r="AE218" s="82">
        <v>3987864.4698000001</v>
      </c>
      <c r="AF218" s="82">
        <v>27190879.079999998</v>
      </c>
      <c r="AG218" s="82">
        <v>6812757.8564999998</v>
      </c>
      <c r="AH218" s="82">
        <v>36899308.630000003</v>
      </c>
      <c r="AI218" s="82">
        <v>4425114.3733000001</v>
      </c>
      <c r="AJ218" s="82">
        <f t="shared" si="62"/>
        <v>2212557.18665</v>
      </c>
      <c r="AK218" s="82">
        <f t="shared" si="58"/>
        <v>2212557.18665</v>
      </c>
      <c r="AL218" s="82">
        <v>82590914.889899999</v>
      </c>
      <c r="AM218" s="91">
        <f t="shared" si="63"/>
        <v>273407288.68594998</v>
      </c>
    </row>
    <row r="219" spans="1:39" ht="24.9" customHeight="1">
      <c r="A219" s="204"/>
      <c r="B219" s="206"/>
      <c r="C219" s="78">
        <v>18</v>
      </c>
      <c r="D219" s="82" t="s">
        <v>564</v>
      </c>
      <c r="E219" s="82">
        <v>78944017.323200002</v>
      </c>
      <c r="F219" s="82">
        <v>0</v>
      </c>
      <c r="G219" s="82">
        <v>5768914.6315000001</v>
      </c>
      <c r="H219" s="82">
        <v>2403714.4300000002</v>
      </c>
      <c r="I219" s="82">
        <v>10456157.7695</v>
      </c>
      <c r="J219" s="82">
        <v>4182463.1077999999</v>
      </c>
      <c r="K219" s="82">
        <v>3488381.4711000002</v>
      </c>
      <c r="L219" s="82">
        <v>23785201.199999999</v>
      </c>
      <c r="M219" s="82">
        <v>6844587.0259999996</v>
      </c>
      <c r="N219" s="82">
        <v>36269305.920000002</v>
      </c>
      <c r="O219" s="82">
        <v>3870865.4980000001</v>
      </c>
      <c r="P219" s="82">
        <f t="shared" si="56"/>
        <v>1935432.7490000001</v>
      </c>
      <c r="Q219" s="82">
        <f t="shared" si="60"/>
        <v>1935432.7490000001</v>
      </c>
      <c r="R219" s="82">
        <v>76064533.176899999</v>
      </c>
      <c r="S219" s="91">
        <f t="shared" si="57"/>
        <v>250142708.80500004</v>
      </c>
      <c r="T219" s="90"/>
      <c r="U219" s="206"/>
      <c r="V219" s="92">
        <v>15</v>
      </c>
      <c r="W219" s="79" t="s">
        <v>119</v>
      </c>
      <c r="X219" s="82" t="s">
        <v>565</v>
      </c>
      <c r="Y219" s="82">
        <v>59894485.489</v>
      </c>
      <c r="Z219" s="82">
        <f t="shared" si="64"/>
        <v>-2620951.4900000002</v>
      </c>
      <c r="AA219" s="82">
        <v>4376850.6518000001</v>
      </c>
      <c r="AB219" s="82">
        <v>1823687.77</v>
      </c>
      <c r="AC219" s="82">
        <v>7933041.8064000001</v>
      </c>
      <c r="AD219" s="82">
        <v>3173216.7226</v>
      </c>
      <c r="AE219" s="82">
        <v>2646619.9780999999</v>
      </c>
      <c r="AF219" s="82">
        <v>18045729.579999998</v>
      </c>
      <c r="AG219" s="82">
        <v>5118429.1067000004</v>
      </c>
      <c r="AH219" s="82">
        <v>27880057.73</v>
      </c>
      <c r="AI219" s="82">
        <v>2936808.9599000001</v>
      </c>
      <c r="AJ219" s="82">
        <f t="shared" si="62"/>
        <v>1468404.4799500001</v>
      </c>
      <c r="AK219" s="82">
        <f t="shared" si="58"/>
        <v>1468404.4799500001</v>
      </c>
      <c r="AL219" s="82">
        <v>58925154.028099999</v>
      </c>
      <c r="AM219" s="91">
        <f t="shared" si="63"/>
        <v>188664725.85264999</v>
      </c>
    </row>
    <row r="220" spans="1:39" ht="24.9" customHeight="1">
      <c r="A220" s="204"/>
      <c r="B220" s="206"/>
      <c r="C220" s="78">
        <v>19</v>
      </c>
      <c r="D220" s="82" t="s">
        <v>566</v>
      </c>
      <c r="E220" s="82">
        <v>103098588.84890001</v>
      </c>
      <c r="F220" s="82">
        <v>0</v>
      </c>
      <c r="G220" s="82">
        <v>7534034.5964000002</v>
      </c>
      <c r="H220" s="82">
        <v>3139181.08</v>
      </c>
      <c r="I220" s="82">
        <v>13655437.7059</v>
      </c>
      <c r="J220" s="82">
        <v>5462175.0823999997</v>
      </c>
      <c r="K220" s="82">
        <v>4555724.6670000004</v>
      </c>
      <c r="L220" s="82">
        <v>31062780.469999999</v>
      </c>
      <c r="M220" s="82">
        <v>8779290.4252000004</v>
      </c>
      <c r="N220" s="82">
        <v>46568119.18</v>
      </c>
      <c r="O220" s="82">
        <v>5055237.6737000002</v>
      </c>
      <c r="P220" s="82">
        <f t="shared" si="56"/>
        <v>2527618.8368500001</v>
      </c>
      <c r="Q220" s="82">
        <f t="shared" si="60"/>
        <v>2527618.8368500001</v>
      </c>
      <c r="R220" s="82">
        <v>103087758.73989999</v>
      </c>
      <c r="S220" s="91">
        <f t="shared" si="57"/>
        <v>329470709.63255</v>
      </c>
      <c r="T220" s="90"/>
      <c r="U220" s="206"/>
      <c r="V220" s="92">
        <v>16</v>
      </c>
      <c r="W220" s="79" t="s">
        <v>119</v>
      </c>
      <c r="X220" s="82" t="s">
        <v>567</v>
      </c>
      <c r="Y220" s="82">
        <v>98989281.940699995</v>
      </c>
      <c r="Z220" s="82">
        <f t="shared" si="64"/>
        <v>-2620951.4900000002</v>
      </c>
      <c r="AA220" s="82">
        <v>7233742.8004000001</v>
      </c>
      <c r="AB220" s="82">
        <v>3014059.5</v>
      </c>
      <c r="AC220" s="82">
        <v>13111158.8256</v>
      </c>
      <c r="AD220" s="82">
        <v>5244463.5302999998</v>
      </c>
      <c r="AE220" s="82">
        <v>4374142.4450000003</v>
      </c>
      <c r="AF220" s="82">
        <v>29824679.149999999</v>
      </c>
      <c r="AG220" s="82">
        <v>7393396.4665999999</v>
      </c>
      <c r="AH220" s="82">
        <v>39990164.119999997</v>
      </c>
      <c r="AI220" s="82">
        <v>4853745.8459000001</v>
      </c>
      <c r="AJ220" s="82">
        <f t="shared" si="62"/>
        <v>2426872.92295</v>
      </c>
      <c r="AK220" s="82">
        <f t="shared" si="58"/>
        <v>2426872.92295</v>
      </c>
      <c r="AL220" s="82">
        <v>90701061.457599998</v>
      </c>
      <c r="AM220" s="91">
        <f t="shared" si="63"/>
        <v>299682071.66914999</v>
      </c>
    </row>
    <row r="221" spans="1:39" ht="24.9" customHeight="1">
      <c r="A221" s="204"/>
      <c r="B221" s="206"/>
      <c r="C221" s="78">
        <v>20</v>
      </c>
      <c r="D221" s="82" t="s">
        <v>568</v>
      </c>
      <c r="E221" s="82">
        <v>81727844.497799993</v>
      </c>
      <c r="F221" s="82">
        <v>0</v>
      </c>
      <c r="G221" s="82">
        <v>5972345.6431999998</v>
      </c>
      <c r="H221" s="82">
        <v>2488477.35</v>
      </c>
      <c r="I221" s="82">
        <v>10824876.4783</v>
      </c>
      <c r="J221" s="82">
        <v>4329950.5914000003</v>
      </c>
      <c r="K221" s="82">
        <v>3611393.3402999998</v>
      </c>
      <c r="L221" s="82">
        <v>24623946.07</v>
      </c>
      <c r="M221" s="82">
        <v>7609192.7163000004</v>
      </c>
      <c r="N221" s="82">
        <v>40339454.979999997</v>
      </c>
      <c r="O221" s="82">
        <v>4007365.0191000002</v>
      </c>
      <c r="P221" s="82">
        <f t="shared" si="56"/>
        <v>2003682.5095500001</v>
      </c>
      <c r="Q221" s="82">
        <f t="shared" si="60"/>
        <v>2003682.5095500001</v>
      </c>
      <c r="R221" s="82">
        <v>86744264.2632</v>
      </c>
      <c r="S221" s="91">
        <f t="shared" si="57"/>
        <v>270275428.44005001</v>
      </c>
      <c r="T221" s="90"/>
      <c r="U221" s="206"/>
      <c r="V221" s="92">
        <v>17</v>
      </c>
      <c r="W221" s="79" t="s">
        <v>119</v>
      </c>
      <c r="X221" s="82" t="s">
        <v>569</v>
      </c>
      <c r="Y221" s="82">
        <v>79758506.199599996</v>
      </c>
      <c r="Z221" s="82">
        <f t="shared" si="64"/>
        <v>-2620951.4900000002</v>
      </c>
      <c r="AA221" s="82">
        <v>5828434.2373000002</v>
      </c>
      <c r="AB221" s="82">
        <v>2428514.27</v>
      </c>
      <c r="AC221" s="82">
        <v>10564037.055</v>
      </c>
      <c r="AD221" s="82">
        <v>4225614.8219999997</v>
      </c>
      <c r="AE221" s="82">
        <v>3524372.1387999998</v>
      </c>
      <c r="AF221" s="82">
        <v>24030600.190000001</v>
      </c>
      <c r="AG221" s="82">
        <v>5882250.7534999996</v>
      </c>
      <c r="AH221" s="82">
        <v>31946033.170000002</v>
      </c>
      <c r="AI221" s="82">
        <v>3910802.3673</v>
      </c>
      <c r="AJ221" s="82">
        <f t="shared" si="62"/>
        <v>1955401.18365</v>
      </c>
      <c r="AK221" s="82">
        <f t="shared" si="58"/>
        <v>1955401.18365</v>
      </c>
      <c r="AL221" s="82">
        <v>69593933.884100005</v>
      </c>
      <c r="AM221" s="91">
        <f t="shared" si="63"/>
        <v>237116746.41394997</v>
      </c>
    </row>
    <row r="222" spans="1:39" ht="24.9" customHeight="1">
      <c r="A222" s="204"/>
      <c r="B222" s="206"/>
      <c r="C222" s="78">
        <v>21</v>
      </c>
      <c r="D222" s="82" t="s">
        <v>570</v>
      </c>
      <c r="E222" s="82">
        <v>64817438.470100001</v>
      </c>
      <c r="F222" s="82">
        <v>0</v>
      </c>
      <c r="G222" s="82">
        <v>4736600.4649999999</v>
      </c>
      <c r="H222" s="82">
        <v>1973583.53</v>
      </c>
      <c r="I222" s="82">
        <v>8585088.3428000007</v>
      </c>
      <c r="J222" s="82">
        <v>3434035.3371000001</v>
      </c>
      <c r="K222" s="82">
        <v>2864155.6260000002</v>
      </c>
      <c r="L222" s="82">
        <v>19528975.949999999</v>
      </c>
      <c r="M222" s="82">
        <v>6594444.5022</v>
      </c>
      <c r="N222" s="82">
        <v>34937747.219999999</v>
      </c>
      <c r="O222" s="82">
        <v>3178196.3314</v>
      </c>
      <c r="P222" s="82">
        <f t="shared" si="56"/>
        <v>1589098.1657</v>
      </c>
      <c r="Q222" s="82">
        <f t="shared" si="60"/>
        <v>1589098.1657</v>
      </c>
      <c r="R222" s="82">
        <v>72570634.397699997</v>
      </c>
      <c r="S222" s="91">
        <f t="shared" si="57"/>
        <v>221631802.00660002</v>
      </c>
      <c r="T222" s="90"/>
      <c r="U222" s="207"/>
      <c r="V222" s="92">
        <v>18</v>
      </c>
      <c r="W222" s="79" t="s">
        <v>119</v>
      </c>
      <c r="X222" s="82" t="s">
        <v>571</v>
      </c>
      <c r="Y222" s="82">
        <v>93577859.291199997</v>
      </c>
      <c r="Z222" s="82">
        <f t="shared" si="64"/>
        <v>-2620951.4900000002</v>
      </c>
      <c r="AA222" s="82">
        <v>6838297.5676999995</v>
      </c>
      <c r="AB222" s="82">
        <v>2849290.65</v>
      </c>
      <c r="AC222" s="82">
        <v>12394414.341399999</v>
      </c>
      <c r="AD222" s="82">
        <v>4957765.7366000004</v>
      </c>
      <c r="AE222" s="82">
        <v>4135022.2793000001</v>
      </c>
      <c r="AF222" s="82">
        <v>28194260.780000001</v>
      </c>
      <c r="AG222" s="82">
        <v>6687909.8291999996</v>
      </c>
      <c r="AH222" s="82">
        <v>36234717.609999999</v>
      </c>
      <c r="AI222" s="82">
        <v>4588407.3192999996</v>
      </c>
      <c r="AJ222" s="82">
        <f t="shared" si="62"/>
        <v>2294203.6596499998</v>
      </c>
      <c r="AK222" s="82">
        <f t="shared" si="58"/>
        <v>2294203.6596499998</v>
      </c>
      <c r="AL222" s="82">
        <v>80847083.558899999</v>
      </c>
      <c r="AM222" s="91">
        <f t="shared" si="63"/>
        <v>276389873.81394994</v>
      </c>
    </row>
    <row r="223" spans="1:39" ht="24.9" customHeight="1">
      <c r="A223" s="204"/>
      <c r="B223" s="206"/>
      <c r="C223" s="78">
        <v>22</v>
      </c>
      <c r="D223" s="82" t="s">
        <v>572</v>
      </c>
      <c r="E223" s="82">
        <v>76159627.141599998</v>
      </c>
      <c r="F223" s="82">
        <v>0</v>
      </c>
      <c r="G223" s="82">
        <v>5565442.4773000004</v>
      </c>
      <c r="H223" s="82">
        <v>2318934.37</v>
      </c>
      <c r="I223" s="82">
        <v>10087364.4902</v>
      </c>
      <c r="J223" s="82">
        <v>4034945.7960000001</v>
      </c>
      <c r="K223" s="82">
        <v>3365344.7237</v>
      </c>
      <c r="L223" s="82">
        <v>22946286.699999999</v>
      </c>
      <c r="M223" s="82">
        <v>7368491.3821</v>
      </c>
      <c r="N223" s="82">
        <v>39058153.619999997</v>
      </c>
      <c r="O223" s="82">
        <v>3734338.3709</v>
      </c>
      <c r="P223" s="82">
        <f t="shared" si="56"/>
        <v>1867169.18545</v>
      </c>
      <c r="Q223" s="82">
        <f t="shared" si="60"/>
        <v>1867169.18545</v>
      </c>
      <c r="R223" s="82">
        <v>83382236.5493</v>
      </c>
      <c r="S223" s="91">
        <f t="shared" si="57"/>
        <v>256153996.43564999</v>
      </c>
      <c r="T223" s="90"/>
      <c r="U223" s="78"/>
      <c r="V223" s="194"/>
      <c r="W223" s="195"/>
      <c r="X223" s="83"/>
      <c r="Y223" s="83">
        <f t="shared" ref="Y223:AL223" si="65">Y205+Y206+Y207+Y208+Y209+Y210+Y211+Y212+Y213+Y214+Y215+Y216+Y217+Y218+Y219+Y220+Y221+Y222</f>
        <v>1484172123.6005001</v>
      </c>
      <c r="Z223" s="83">
        <f t="shared" si="65"/>
        <v>-47177126.820000023</v>
      </c>
      <c r="AA223" s="83">
        <f t="shared" si="65"/>
        <v>108457392.58930001</v>
      </c>
      <c r="AB223" s="83">
        <f t="shared" si="65"/>
        <v>45190580.230000004</v>
      </c>
      <c r="AC223" s="83">
        <f t="shared" si="65"/>
        <v>196579024.06810001</v>
      </c>
      <c r="AD223" s="83">
        <f t="shared" si="65"/>
        <v>78631609.627399996</v>
      </c>
      <c r="AE223" s="83">
        <f t="shared" si="65"/>
        <v>65582658.5898</v>
      </c>
      <c r="AF223" s="83">
        <f t="shared" si="65"/>
        <v>447169193.75</v>
      </c>
      <c r="AG223" s="83">
        <f t="shared" si="65"/>
        <v>114949347.9509</v>
      </c>
      <c r="AH223" s="83">
        <f t="shared" si="65"/>
        <v>623303816.77999985</v>
      </c>
      <c r="AI223" s="83">
        <f t="shared" si="65"/>
        <v>72773477.474399999</v>
      </c>
      <c r="AJ223" s="83">
        <f t="shared" si="65"/>
        <v>36386738.737199999</v>
      </c>
      <c r="AK223" s="83">
        <f t="shared" si="65"/>
        <v>36386738.737199999</v>
      </c>
      <c r="AL223" s="83">
        <f t="shared" si="65"/>
        <v>1379360953.4302998</v>
      </c>
      <c r="AM223" s="91">
        <f>SUM(AM205:AM222)</f>
        <v>4532606312.5334997</v>
      </c>
    </row>
    <row r="224" spans="1:39" ht="24.9" customHeight="1">
      <c r="A224" s="204"/>
      <c r="B224" s="206"/>
      <c r="C224" s="78">
        <v>23</v>
      </c>
      <c r="D224" s="82" t="s">
        <v>573</v>
      </c>
      <c r="E224" s="82">
        <v>94644517.728200004</v>
      </c>
      <c r="F224" s="82">
        <v>0</v>
      </c>
      <c r="G224" s="82">
        <v>6916244.7215999998</v>
      </c>
      <c r="H224" s="82">
        <v>2371526.71</v>
      </c>
      <c r="I224" s="82">
        <v>12535693.557800001</v>
      </c>
      <c r="J224" s="82">
        <v>4126456.4797999999</v>
      </c>
      <c r="K224" s="82">
        <v>4182155.8259999999</v>
      </c>
      <c r="L224" s="82">
        <v>28515636.440000001</v>
      </c>
      <c r="M224" s="82">
        <v>8587515.5791999996</v>
      </c>
      <c r="N224" s="82">
        <v>45547263.299999997</v>
      </c>
      <c r="O224" s="82">
        <v>4640708.8296999997</v>
      </c>
      <c r="P224" s="82">
        <f t="shared" si="56"/>
        <v>2320354.4148499998</v>
      </c>
      <c r="Q224" s="82">
        <f t="shared" si="60"/>
        <v>2320354.4148499998</v>
      </c>
      <c r="R224" s="82">
        <v>100409118.2192</v>
      </c>
      <c r="S224" s="91">
        <f t="shared" si="57"/>
        <v>310156482.97665</v>
      </c>
      <c r="T224" s="90"/>
      <c r="U224" s="205">
        <v>29</v>
      </c>
      <c r="V224" s="92">
        <v>1</v>
      </c>
      <c r="W224" s="79" t="s">
        <v>120</v>
      </c>
      <c r="X224" s="82" t="s">
        <v>574</v>
      </c>
      <c r="Y224" s="82">
        <v>58481784.8125</v>
      </c>
      <c r="Z224" s="82">
        <f>-2734288.17</f>
        <v>-2734288.17</v>
      </c>
      <c r="AA224" s="82">
        <v>4273616.1081999997</v>
      </c>
      <c r="AB224" s="82">
        <v>2224642.9</v>
      </c>
      <c r="AC224" s="82">
        <v>7745929.1961000003</v>
      </c>
      <c r="AD224" s="82">
        <v>3870878.6417999999</v>
      </c>
      <c r="AE224" s="82">
        <v>2584195.5027000001</v>
      </c>
      <c r="AF224" s="82">
        <v>17620094.16</v>
      </c>
      <c r="AG224" s="82">
        <v>4736157.6889000004</v>
      </c>
      <c r="AH224" s="82">
        <v>30484874.030000001</v>
      </c>
      <c r="AI224" s="82">
        <v>2867539.9451000001</v>
      </c>
      <c r="AJ224" s="82">
        <v>0</v>
      </c>
      <c r="AK224" s="82">
        <f t="shared" si="58"/>
        <v>2867539.9451000001</v>
      </c>
      <c r="AL224" s="82">
        <v>57985443.632700004</v>
      </c>
      <c r="AM224" s="91">
        <f t="shared" ref="AM224:AM253" si="66">Y224+Z224+AA224+AB224+AC224+AD224+AE224+AF224+AG224+AH224+AK224+AL224</f>
        <v>190140868.44799998</v>
      </c>
    </row>
    <row r="225" spans="1:39" ht="24.9" customHeight="1">
      <c r="A225" s="204"/>
      <c r="B225" s="206"/>
      <c r="C225" s="78">
        <v>24</v>
      </c>
      <c r="D225" s="82" t="s">
        <v>575</v>
      </c>
      <c r="E225" s="82">
        <v>77886891.868699998</v>
      </c>
      <c r="F225" s="82">
        <v>0</v>
      </c>
      <c r="G225" s="82">
        <v>5691664.1100000003</v>
      </c>
      <c r="H225" s="82">
        <v>2881768.63</v>
      </c>
      <c r="I225" s="82">
        <v>10316141.1994</v>
      </c>
      <c r="J225" s="82">
        <v>5014277.4231000002</v>
      </c>
      <c r="K225" s="82">
        <v>3441669.1682000002</v>
      </c>
      <c r="L225" s="82">
        <v>23466697.760000002</v>
      </c>
      <c r="M225" s="82">
        <v>6778585.8141999999</v>
      </c>
      <c r="N225" s="82">
        <v>35917968.270000003</v>
      </c>
      <c r="O225" s="82">
        <v>3819031.4188999999</v>
      </c>
      <c r="P225" s="82">
        <f t="shared" si="56"/>
        <v>1909515.70945</v>
      </c>
      <c r="Q225" s="82">
        <f t="shared" si="60"/>
        <v>1909515.70945</v>
      </c>
      <c r="R225" s="82">
        <v>75142652.523000002</v>
      </c>
      <c r="S225" s="91">
        <f t="shared" si="57"/>
        <v>248447832.47605002</v>
      </c>
      <c r="T225" s="90"/>
      <c r="U225" s="206"/>
      <c r="V225" s="92">
        <v>2</v>
      </c>
      <c r="W225" s="79" t="s">
        <v>120</v>
      </c>
      <c r="X225" s="82" t="s">
        <v>576</v>
      </c>
      <c r="Y225" s="82">
        <v>58645834.312399998</v>
      </c>
      <c r="Z225" s="82">
        <f t="shared" ref="Z225:Z253" si="67">-2734288.17</f>
        <v>-2734288.17</v>
      </c>
      <c r="AA225" s="82">
        <v>4285604.1928000003</v>
      </c>
      <c r="AB225" s="82">
        <v>1966535.15</v>
      </c>
      <c r="AC225" s="82">
        <v>7767657.5993999997</v>
      </c>
      <c r="AD225" s="82">
        <v>3421771.1605000002</v>
      </c>
      <c r="AE225" s="82">
        <v>2591444.5287000001</v>
      </c>
      <c r="AF225" s="82">
        <v>17669520.960000001</v>
      </c>
      <c r="AG225" s="82">
        <v>4653898.4653000003</v>
      </c>
      <c r="AH225" s="82">
        <v>30046991.73</v>
      </c>
      <c r="AI225" s="82">
        <v>2875583.7914999998</v>
      </c>
      <c r="AJ225" s="82">
        <v>0</v>
      </c>
      <c r="AK225" s="82">
        <f t="shared" si="58"/>
        <v>2875583.7914999998</v>
      </c>
      <c r="AL225" s="82">
        <v>56836477.049699999</v>
      </c>
      <c r="AM225" s="91">
        <f t="shared" si="66"/>
        <v>188027030.7703</v>
      </c>
    </row>
    <row r="226" spans="1:39" ht="24.9" customHeight="1">
      <c r="A226" s="204"/>
      <c r="B226" s="207"/>
      <c r="C226" s="78">
        <v>25</v>
      </c>
      <c r="D226" s="82" t="s">
        <v>577</v>
      </c>
      <c r="E226" s="82">
        <v>74798095.0546</v>
      </c>
      <c r="F226" s="82">
        <v>0</v>
      </c>
      <c r="G226" s="82">
        <v>5465947.1305999998</v>
      </c>
      <c r="H226" s="82">
        <v>2277477.9700000002</v>
      </c>
      <c r="I226" s="82">
        <v>9907029.1742000002</v>
      </c>
      <c r="J226" s="82">
        <v>3962811.6697</v>
      </c>
      <c r="K226" s="82">
        <v>3305181.2881</v>
      </c>
      <c r="L226" s="82">
        <v>22536067.969999999</v>
      </c>
      <c r="M226" s="82">
        <v>6554055.3757999996</v>
      </c>
      <c r="N226" s="82">
        <v>34722747.82</v>
      </c>
      <c r="O226" s="82">
        <v>3667578.3076999998</v>
      </c>
      <c r="P226" s="82">
        <f t="shared" si="56"/>
        <v>1833789.1538499999</v>
      </c>
      <c r="Q226" s="82">
        <f t="shared" si="60"/>
        <v>1833789.1538499999</v>
      </c>
      <c r="R226" s="82">
        <v>72006493.934799999</v>
      </c>
      <c r="S226" s="91">
        <f t="shared" si="57"/>
        <v>237369696.54165</v>
      </c>
      <c r="T226" s="90"/>
      <c r="U226" s="206"/>
      <c r="V226" s="92">
        <v>3</v>
      </c>
      <c r="W226" s="79" t="s">
        <v>120</v>
      </c>
      <c r="X226" s="82" t="s">
        <v>578</v>
      </c>
      <c r="Y226" s="82">
        <v>73062858.579600006</v>
      </c>
      <c r="Z226" s="82">
        <f t="shared" si="67"/>
        <v>-2734288.17</v>
      </c>
      <c r="AA226" s="82">
        <v>5339142.9543000003</v>
      </c>
      <c r="AB226" s="82">
        <v>1780673.38</v>
      </c>
      <c r="AC226" s="82">
        <v>9677196.6046999991</v>
      </c>
      <c r="AD226" s="82">
        <v>3098371.6784000001</v>
      </c>
      <c r="AE226" s="82">
        <v>3228504.5876000002</v>
      </c>
      <c r="AF226" s="82">
        <v>22013255.100000001</v>
      </c>
      <c r="AG226" s="82">
        <v>5544103.5579000004</v>
      </c>
      <c r="AH226" s="82">
        <v>34785731.530000001</v>
      </c>
      <c r="AI226" s="82">
        <v>3582494.3807999999</v>
      </c>
      <c r="AJ226" s="82">
        <v>0</v>
      </c>
      <c r="AK226" s="82">
        <f t="shared" si="58"/>
        <v>3582494.3807999999</v>
      </c>
      <c r="AL226" s="82">
        <v>69270534.395999998</v>
      </c>
      <c r="AM226" s="91">
        <f t="shared" si="66"/>
        <v>228648578.57930002</v>
      </c>
    </row>
    <row r="227" spans="1:39" ht="24.9" customHeight="1">
      <c r="A227" s="78"/>
      <c r="B227" s="193" t="s">
        <v>579</v>
      </c>
      <c r="C227" s="194"/>
      <c r="D227" s="83"/>
      <c r="E227" s="83">
        <f>SUM(E202:E226)</f>
        <v>1915449523.4528999</v>
      </c>
      <c r="F227" s="83">
        <f t="shared" ref="F227:S227" si="68">SUM(F202:F226)</f>
        <v>0</v>
      </c>
      <c r="G227" s="83">
        <f t="shared" si="68"/>
        <v>139973428.71990001</v>
      </c>
      <c r="H227" s="83">
        <f t="shared" si="68"/>
        <v>58322261.960000001</v>
      </c>
      <c r="I227" s="83">
        <f t="shared" si="68"/>
        <v>253701839.5539</v>
      </c>
      <c r="J227" s="83">
        <f t="shared" si="68"/>
        <v>101480735.82159998</v>
      </c>
      <c r="K227" s="83">
        <f t="shared" si="68"/>
        <v>84639961.99970001</v>
      </c>
      <c r="L227" s="83">
        <f t="shared" si="68"/>
        <v>577109625.92999995</v>
      </c>
      <c r="M227" s="83">
        <f t="shared" si="68"/>
        <v>176715860.16160002</v>
      </c>
      <c r="N227" s="83">
        <f t="shared" si="68"/>
        <v>936548873.76999986</v>
      </c>
      <c r="O227" s="83">
        <f t="shared" si="68"/>
        <v>93920321.323799998</v>
      </c>
      <c r="P227" s="83">
        <f t="shared" si="68"/>
        <v>46960160.661899999</v>
      </c>
      <c r="Q227" s="83">
        <f t="shared" si="68"/>
        <v>46960160.661899999</v>
      </c>
      <c r="R227" s="83">
        <f t="shared" si="68"/>
        <v>1979848614.7586999</v>
      </c>
      <c r="S227" s="91">
        <f t="shared" si="68"/>
        <v>6270750886.7902012</v>
      </c>
      <c r="T227" s="90"/>
      <c r="U227" s="206"/>
      <c r="V227" s="92">
        <v>4</v>
      </c>
      <c r="W227" s="79" t="s">
        <v>120</v>
      </c>
      <c r="X227" s="82" t="s">
        <v>580</v>
      </c>
      <c r="Y227" s="82">
        <v>64585952.059600003</v>
      </c>
      <c r="Z227" s="82">
        <f t="shared" si="67"/>
        <v>-2734288.17</v>
      </c>
      <c r="AA227" s="82">
        <v>4719684.3592999997</v>
      </c>
      <c r="AB227" s="82">
        <v>1785668.41</v>
      </c>
      <c r="AC227" s="82">
        <v>8554427.9013</v>
      </c>
      <c r="AD227" s="82">
        <v>3107063.0397999999</v>
      </c>
      <c r="AE227" s="82">
        <v>2853926.6949999998</v>
      </c>
      <c r="AF227" s="82">
        <v>19459230.940000001</v>
      </c>
      <c r="AG227" s="82">
        <v>4732335.4771999996</v>
      </c>
      <c r="AH227" s="82">
        <v>30464527.640000001</v>
      </c>
      <c r="AI227" s="82">
        <v>3166845.8481000001</v>
      </c>
      <c r="AJ227" s="82">
        <v>0</v>
      </c>
      <c r="AK227" s="82">
        <f t="shared" si="58"/>
        <v>3166845.8481000001</v>
      </c>
      <c r="AL227" s="82">
        <v>57932056.384800002</v>
      </c>
      <c r="AM227" s="91">
        <f t="shared" si="66"/>
        <v>198627430.5851</v>
      </c>
    </row>
    <row r="228" spans="1:39" ht="24.9" customHeight="1">
      <c r="A228" s="204"/>
      <c r="B228" s="205" t="s">
        <v>581</v>
      </c>
      <c r="C228" s="78">
        <v>1</v>
      </c>
      <c r="D228" s="82" t="s">
        <v>582</v>
      </c>
      <c r="E228" s="82">
        <v>84938246.300899997</v>
      </c>
      <c r="F228" s="82">
        <f>-3241143.2069</f>
        <v>-3241143.2069000001</v>
      </c>
      <c r="G228" s="82">
        <v>6206949.0313999997</v>
      </c>
      <c r="H228" s="82">
        <v>2586228.7599999998</v>
      </c>
      <c r="I228" s="82">
        <v>11250095.1193</v>
      </c>
      <c r="J228" s="82">
        <v>4500038.0477</v>
      </c>
      <c r="K228" s="82">
        <v>3753254.7066000002</v>
      </c>
      <c r="L228" s="82">
        <v>25591214.460000001</v>
      </c>
      <c r="M228" s="82">
        <v>5477615.2072000001</v>
      </c>
      <c r="N228" s="82">
        <v>28997948.190000001</v>
      </c>
      <c r="O228" s="82">
        <v>4164780.7928999998</v>
      </c>
      <c r="P228" s="82">
        <v>0</v>
      </c>
      <c r="Q228" s="82">
        <f>O228</f>
        <v>4164780.7928999998</v>
      </c>
      <c r="R228" s="82">
        <v>76026328.139899999</v>
      </c>
      <c r="S228" s="91">
        <f t="shared" si="57"/>
        <v>250251555.54899999</v>
      </c>
      <c r="T228" s="90"/>
      <c r="U228" s="206"/>
      <c r="V228" s="92">
        <v>5</v>
      </c>
      <c r="W228" s="79" t="s">
        <v>120</v>
      </c>
      <c r="X228" s="82" t="s">
        <v>583</v>
      </c>
      <c r="Y228" s="82">
        <v>61118575.417599998</v>
      </c>
      <c r="Z228" s="82">
        <f t="shared" si="67"/>
        <v>-2734288.17</v>
      </c>
      <c r="AA228" s="82">
        <v>4466302.2725999998</v>
      </c>
      <c r="AB228" s="82">
        <v>1860959.28</v>
      </c>
      <c r="AC228" s="82">
        <v>8095172.8690999998</v>
      </c>
      <c r="AD228" s="82">
        <v>3238069.1477000001</v>
      </c>
      <c r="AE228" s="82">
        <v>2700710.1140000001</v>
      </c>
      <c r="AF228" s="82">
        <v>18414538.079999998</v>
      </c>
      <c r="AG228" s="82">
        <v>4677114.8625999996</v>
      </c>
      <c r="AH228" s="82">
        <v>30170577.260000002</v>
      </c>
      <c r="AI228" s="82">
        <v>2996829.8155</v>
      </c>
      <c r="AJ228" s="82">
        <v>0</v>
      </c>
      <c r="AK228" s="82">
        <f t="shared" si="58"/>
        <v>2996829.8155</v>
      </c>
      <c r="AL228" s="82">
        <v>57160755.148000002</v>
      </c>
      <c r="AM228" s="91">
        <f t="shared" si="66"/>
        <v>192165316.09709999</v>
      </c>
    </row>
    <row r="229" spans="1:39" ht="24.9" customHeight="1">
      <c r="A229" s="204"/>
      <c r="B229" s="206"/>
      <c r="C229" s="78">
        <v>2</v>
      </c>
      <c r="D229" s="82" t="s">
        <v>584</v>
      </c>
      <c r="E229" s="82">
        <v>79756879.812600002</v>
      </c>
      <c r="F229" s="82">
        <f>-3187775.1321</f>
        <v>-3187775.1321</v>
      </c>
      <c r="G229" s="82">
        <v>5828315.3874000004</v>
      </c>
      <c r="H229" s="82">
        <v>2428464.7400000002</v>
      </c>
      <c r="I229" s="82">
        <v>10563821.639699999</v>
      </c>
      <c r="J229" s="82">
        <v>4225528.6557999998</v>
      </c>
      <c r="K229" s="82">
        <v>3524300.2719999999</v>
      </c>
      <c r="L229" s="82">
        <v>24030110.170000002</v>
      </c>
      <c r="M229" s="82">
        <v>5530843.0447000004</v>
      </c>
      <c r="N229" s="82">
        <v>29281290.620000001</v>
      </c>
      <c r="O229" s="82">
        <v>3910722.6205000002</v>
      </c>
      <c r="P229" s="82">
        <v>0</v>
      </c>
      <c r="Q229" s="82">
        <f t="shared" ref="Q229:Q240" si="69">O229</f>
        <v>3910722.6205000002</v>
      </c>
      <c r="R229" s="82">
        <v>76769794.999599993</v>
      </c>
      <c r="S229" s="91">
        <f t="shared" si="57"/>
        <v>242662296.83019999</v>
      </c>
      <c r="T229" s="90"/>
      <c r="U229" s="206"/>
      <c r="V229" s="92">
        <v>6</v>
      </c>
      <c r="W229" s="79" t="s">
        <v>120</v>
      </c>
      <c r="X229" s="82" t="s">
        <v>585</v>
      </c>
      <c r="Y229" s="82">
        <v>69611055.431999996</v>
      </c>
      <c r="Z229" s="82">
        <f t="shared" si="67"/>
        <v>-2734288.17</v>
      </c>
      <c r="AA229" s="82">
        <v>5086898.9166000001</v>
      </c>
      <c r="AB229" s="82">
        <v>2119541.2200000002</v>
      </c>
      <c r="AC229" s="82">
        <v>9220004.2862999998</v>
      </c>
      <c r="AD229" s="82">
        <v>3688001.7146000001</v>
      </c>
      <c r="AE229" s="82">
        <v>3075976.1686999998</v>
      </c>
      <c r="AF229" s="82">
        <v>20973254.41</v>
      </c>
      <c r="AG229" s="82">
        <v>5423948.9017000003</v>
      </c>
      <c r="AH229" s="82">
        <v>34146124.259999998</v>
      </c>
      <c r="AI229" s="82">
        <v>3413241.9643999999</v>
      </c>
      <c r="AJ229" s="82">
        <v>0</v>
      </c>
      <c r="AK229" s="82">
        <f t="shared" si="58"/>
        <v>3413241.9643999999</v>
      </c>
      <c r="AL229" s="82">
        <v>67592258.346599996</v>
      </c>
      <c r="AM229" s="91">
        <f t="shared" si="66"/>
        <v>221616017.45089999</v>
      </c>
    </row>
    <row r="230" spans="1:39" ht="24.9" customHeight="1">
      <c r="A230" s="204"/>
      <c r="B230" s="206"/>
      <c r="C230" s="78">
        <v>3</v>
      </c>
      <c r="D230" s="82" t="s">
        <v>586</v>
      </c>
      <c r="E230" s="82">
        <v>80443475.954400003</v>
      </c>
      <c r="F230" s="82">
        <f>-3194847.0723</f>
        <v>-3194847.0723000001</v>
      </c>
      <c r="G230" s="82">
        <v>5878489.1012000004</v>
      </c>
      <c r="H230" s="82">
        <v>2449370.46</v>
      </c>
      <c r="I230" s="82">
        <v>10654761.4958</v>
      </c>
      <c r="J230" s="82">
        <v>4261904.5982999997</v>
      </c>
      <c r="K230" s="82">
        <v>3554639.6105</v>
      </c>
      <c r="L230" s="82">
        <v>24236976.100000001</v>
      </c>
      <c r="M230" s="82">
        <v>5535863.1005999995</v>
      </c>
      <c r="N230" s="82">
        <v>29308013.379999999</v>
      </c>
      <c r="O230" s="82">
        <v>3944388.5194999999</v>
      </c>
      <c r="P230" s="82">
        <v>0</v>
      </c>
      <c r="Q230" s="82">
        <f t="shared" si="69"/>
        <v>3944388.5194999999</v>
      </c>
      <c r="R230" s="82">
        <v>76839913.293799996</v>
      </c>
      <c r="S230" s="91">
        <f t="shared" si="57"/>
        <v>243912948.54179996</v>
      </c>
      <c r="T230" s="90"/>
      <c r="U230" s="206"/>
      <c r="V230" s="92">
        <v>7</v>
      </c>
      <c r="W230" s="79" t="s">
        <v>120</v>
      </c>
      <c r="X230" s="82" t="s">
        <v>587</v>
      </c>
      <c r="Y230" s="82">
        <v>58344407.019500002</v>
      </c>
      <c r="Z230" s="82">
        <f t="shared" si="67"/>
        <v>-2734288.17</v>
      </c>
      <c r="AA230" s="82">
        <v>4263577.0856999997</v>
      </c>
      <c r="AB230" s="82">
        <v>1776490.45</v>
      </c>
      <c r="AC230" s="82">
        <v>7727733.4680000003</v>
      </c>
      <c r="AD230" s="82">
        <v>3091093.3872000002</v>
      </c>
      <c r="AE230" s="82">
        <v>2578125.0471999999</v>
      </c>
      <c r="AF230" s="82">
        <v>17578703.329999998</v>
      </c>
      <c r="AG230" s="82">
        <v>4819288.0718999999</v>
      </c>
      <c r="AH230" s="82">
        <v>30927393.690000001</v>
      </c>
      <c r="AI230" s="82">
        <v>2860803.8936000001</v>
      </c>
      <c r="AJ230" s="82">
        <v>0</v>
      </c>
      <c r="AK230" s="82">
        <f t="shared" si="58"/>
        <v>2860803.8936000001</v>
      </c>
      <c r="AL230" s="82">
        <v>59146578.249399997</v>
      </c>
      <c r="AM230" s="91">
        <f t="shared" si="66"/>
        <v>190379905.52249998</v>
      </c>
    </row>
    <row r="231" spans="1:39" ht="24.9" customHeight="1">
      <c r="A231" s="204"/>
      <c r="B231" s="206"/>
      <c r="C231" s="78">
        <v>4</v>
      </c>
      <c r="D231" s="82" t="s">
        <v>102</v>
      </c>
      <c r="E231" s="82">
        <v>77569988.9058</v>
      </c>
      <c r="F231" s="82">
        <f>-3165250.1557</f>
        <v>-3165250.1557</v>
      </c>
      <c r="G231" s="82">
        <v>5668506.1025999999</v>
      </c>
      <c r="H231" s="82">
        <v>2361877.54</v>
      </c>
      <c r="I231" s="82">
        <v>10274167.311000001</v>
      </c>
      <c r="J231" s="82">
        <v>4109666.9243999999</v>
      </c>
      <c r="K231" s="82">
        <v>3427665.8470999999</v>
      </c>
      <c r="L231" s="82">
        <v>23371217.43</v>
      </c>
      <c r="M231" s="82">
        <v>5206619.3059</v>
      </c>
      <c r="N231" s="82">
        <v>27555382.789999999</v>
      </c>
      <c r="O231" s="82">
        <v>3803492.7017999999</v>
      </c>
      <c r="P231" s="82">
        <v>0</v>
      </c>
      <c r="Q231" s="82">
        <f t="shared" si="69"/>
        <v>3803492.7017999999</v>
      </c>
      <c r="R231" s="82">
        <v>72241157.053800002</v>
      </c>
      <c r="S231" s="91">
        <f t="shared" si="57"/>
        <v>232424491.75669998</v>
      </c>
      <c r="T231" s="90"/>
      <c r="U231" s="206"/>
      <c r="V231" s="92">
        <v>8</v>
      </c>
      <c r="W231" s="79" t="s">
        <v>120</v>
      </c>
      <c r="X231" s="82" t="s">
        <v>588</v>
      </c>
      <c r="Y231" s="82">
        <v>60593661.977799997</v>
      </c>
      <c r="Z231" s="82">
        <f t="shared" si="67"/>
        <v>-2734288.17</v>
      </c>
      <c r="AA231" s="82">
        <v>4427943.6873000003</v>
      </c>
      <c r="AB231" s="82">
        <v>1844976.54</v>
      </c>
      <c r="AC231" s="82">
        <v>8025647.9331999999</v>
      </c>
      <c r="AD231" s="82">
        <v>3210259.1732999999</v>
      </c>
      <c r="AE231" s="82">
        <v>2677515.2174</v>
      </c>
      <c r="AF231" s="82">
        <v>18256385.859999999</v>
      </c>
      <c r="AG231" s="82">
        <v>4734393.5911999997</v>
      </c>
      <c r="AH231" s="82">
        <v>30475483.390000001</v>
      </c>
      <c r="AI231" s="82">
        <v>2971091.7115000002</v>
      </c>
      <c r="AJ231" s="82">
        <v>0</v>
      </c>
      <c r="AK231" s="82">
        <f t="shared" si="58"/>
        <v>2971091.7115000002</v>
      </c>
      <c r="AL231" s="82">
        <v>57960803.364399999</v>
      </c>
      <c r="AM231" s="91">
        <f t="shared" si="66"/>
        <v>192443874.27609998</v>
      </c>
    </row>
    <row r="232" spans="1:39" ht="24.9" customHeight="1">
      <c r="A232" s="204"/>
      <c r="B232" s="206"/>
      <c r="C232" s="78">
        <v>5</v>
      </c>
      <c r="D232" s="82" t="s">
        <v>589</v>
      </c>
      <c r="E232" s="82">
        <v>77318270.021799996</v>
      </c>
      <c r="F232" s="82">
        <f>-3162657.4512</f>
        <v>-3162657.4512</v>
      </c>
      <c r="G232" s="82">
        <v>5650111.4883000003</v>
      </c>
      <c r="H232" s="82">
        <v>2354213.12</v>
      </c>
      <c r="I232" s="82">
        <v>10240827.0724</v>
      </c>
      <c r="J232" s="82">
        <v>4096330.8289000001</v>
      </c>
      <c r="K232" s="82">
        <v>3416542.8827</v>
      </c>
      <c r="L232" s="82">
        <v>23295376.539999999</v>
      </c>
      <c r="M232" s="82">
        <v>5411145.7472000001</v>
      </c>
      <c r="N232" s="82">
        <v>28644117.960000001</v>
      </c>
      <c r="O232" s="82">
        <v>3791150.1587</v>
      </c>
      <c r="P232" s="82">
        <v>0</v>
      </c>
      <c r="Q232" s="82">
        <f t="shared" si="69"/>
        <v>3791150.1587</v>
      </c>
      <c r="R232" s="82">
        <v>75097907.167899996</v>
      </c>
      <c r="S232" s="91">
        <f t="shared" si="57"/>
        <v>236153335.53669998</v>
      </c>
      <c r="T232" s="90"/>
      <c r="U232" s="206"/>
      <c r="V232" s="92">
        <v>9</v>
      </c>
      <c r="W232" s="79" t="s">
        <v>120</v>
      </c>
      <c r="X232" s="82" t="s">
        <v>590</v>
      </c>
      <c r="Y232" s="82">
        <v>59596873.128799997</v>
      </c>
      <c r="Z232" s="82">
        <f t="shared" si="67"/>
        <v>-2734288.17</v>
      </c>
      <c r="AA232" s="82">
        <v>4355102.3249000004</v>
      </c>
      <c r="AB232" s="82">
        <v>1814625.97</v>
      </c>
      <c r="AC232" s="82">
        <v>7893622.9638999999</v>
      </c>
      <c r="AD232" s="82">
        <v>3157449.1855000001</v>
      </c>
      <c r="AE232" s="82">
        <v>2633469.0709000002</v>
      </c>
      <c r="AF232" s="82">
        <v>17956061.350000001</v>
      </c>
      <c r="AG232" s="82">
        <v>4716970.4038000004</v>
      </c>
      <c r="AH232" s="82">
        <v>30382736.280000001</v>
      </c>
      <c r="AI232" s="82">
        <v>2922216.1198</v>
      </c>
      <c r="AJ232" s="82">
        <v>0</v>
      </c>
      <c r="AK232" s="82">
        <f t="shared" si="58"/>
        <v>2922216.1198</v>
      </c>
      <c r="AL232" s="82">
        <v>57717442.690200001</v>
      </c>
      <c r="AM232" s="91">
        <f t="shared" si="66"/>
        <v>190412281.31779999</v>
      </c>
    </row>
    <row r="233" spans="1:39" ht="24.9" customHeight="1">
      <c r="A233" s="204"/>
      <c r="B233" s="206"/>
      <c r="C233" s="78">
        <v>6</v>
      </c>
      <c r="D233" s="82" t="s">
        <v>591</v>
      </c>
      <c r="E233" s="82">
        <v>80363989.444600001</v>
      </c>
      <c r="F233" s="82">
        <f>-3194028.3613</f>
        <v>-3194028.3613</v>
      </c>
      <c r="G233" s="82">
        <v>5872680.5433</v>
      </c>
      <c r="H233" s="82">
        <v>2446950.23</v>
      </c>
      <c r="I233" s="82">
        <v>10644233.4848</v>
      </c>
      <c r="J233" s="82">
        <v>4257693.3938999996</v>
      </c>
      <c r="K233" s="82">
        <v>3551127.2573000002</v>
      </c>
      <c r="L233" s="82">
        <v>24213027.449999999</v>
      </c>
      <c r="M233" s="82">
        <v>5275963.5917999996</v>
      </c>
      <c r="N233" s="82">
        <v>27924516.300000001</v>
      </c>
      <c r="O233" s="82">
        <v>3940491.0539000002</v>
      </c>
      <c r="P233" s="82">
        <v>0</v>
      </c>
      <c r="Q233" s="82">
        <f t="shared" si="69"/>
        <v>3940491.0539000002</v>
      </c>
      <c r="R233" s="82">
        <v>73209732.537100002</v>
      </c>
      <c r="S233" s="91">
        <f t="shared" si="57"/>
        <v>238506376.92540002</v>
      </c>
      <c r="T233" s="90"/>
      <c r="U233" s="206"/>
      <c r="V233" s="92">
        <v>10</v>
      </c>
      <c r="W233" s="79" t="s">
        <v>120</v>
      </c>
      <c r="X233" s="82" t="s">
        <v>592</v>
      </c>
      <c r="Y233" s="82">
        <v>67654227.778400004</v>
      </c>
      <c r="Z233" s="82">
        <f t="shared" si="67"/>
        <v>-2734288.17</v>
      </c>
      <c r="AA233" s="82">
        <v>4943901.7386999996</v>
      </c>
      <c r="AB233" s="82">
        <v>2059959.06</v>
      </c>
      <c r="AC233" s="82">
        <v>8960821.9015999995</v>
      </c>
      <c r="AD233" s="82">
        <v>3584328.7606000002</v>
      </c>
      <c r="AE233" s="82">
        <v>2989507.7883000001</v>
      </c>
      <c r="AF233" s="82">
        <v>20383677.879999999</v>
      </c>
      <c r="AG233" s="82">
        <v>5350804.1830000002</v>
      </c>
      <c r="AH233" s="82">
        <v>33756760.289999999</v>
      </c>
      <c r="AI233" s="82">
        <v>3317292.7472000001</v>
      </c>
      <c r="AJ233" s="82">
        <v>0</v>
      </c>
      <c r="AK233" s="82">
        <f t="shared" si="58"/>
        <v>3317292.7472000001</v>
      </c>
      <c r="AL233" s="82">
        <v>66570599.816299997</v>
      </c>
      <c r="AM233" s="91">
        <f t="shared" si="66"/>
        <v>216837593.77410001</v>
      </c>
    </row>
    <row r="234" spans="1:39" ht="24.9" customHeight="1">
      <c r="A234" s="204"/>
      <c r="B234" s="206"/>
      <c r="C234" s="78">
        <v>7</v>
      </c>
      <c r="D234" s="82" t="s">
        <v>593</v>
      </c>
      <c r="E234" s="82">
        <v>93899199.553900003</v>
      </c>
      <c r="F234" s="82">
        <f>-3333441.0254</f>
        <v>-3333441.0254000002</v>
      </c>
      <c r="G234" s="82">
        <v>6861779.8353000004</v>
      </c>
      <c r="H234" s="82">
        <v>2859074.93</v>
      </c>
      <c r="I234" s="82">
        <v>12436975.9515</v>
      </c>
      <c r="J234" s="82">
        <v>4974790.3805999998</v>
      </c>
      <c r="K234" s="82">
        <v>4149221.676</v>
      </c>
      <c r="L234" s="82">
        <v>28291078.030000001</v>
      </c>
      <c r="M234" s="82">
        <v>6162357.3620999996</v>
      </c>
      <c r="N234" s="82">
        <v>32642967.670000002</v>
      </c>
      <c r="O234" s="82">
        <v>4604163.6107000001</v>
      </c>
      <c r="P234" s="82">
        <v>0</v>
      </c>
      <c r="Q234" s="82">
        <f t="shared" si="69"/>
        <v>4604163.6107000001</v>
      </c>
      <c r="R234" s="82">
        <v>85590554.7359</v>
      </c>
      <c r="S234" s="91">
        <f t="shared" si="57"/>
        <v>279138722.71060002</v>
      </c>
      <c r="T234" s="90"/>
      <c r="U234" s="206"/>
      <c r="V234" s="92">
        <v>11</v>
      </c>
      <c r="W234" s="79" t="s">
        <v>120</v>
      </c>
      <c r="X234" s="82" t="s">
        <v>594</v>
      </c>
      <c r="Y234" s="82">
        <v>71634367.717700005</v>
      </c>
      <c r="Z234" s="82">
        <f t="shared" si="67"/>
        <v>-2734288.17</v>
      </c>
      <c r="AA234" s="82">
        <v>5234754.5267000003</v>
      </c>
      <c r="AB234" s="82">
        <v>2181147.7200000002</v>
      </c>
      <c r="AC234" s="82">
        <v>9487992.5797000006</v>
      </c>
      <c r="AD234" s="82">
        <v>3795197.0318</v>
      </c>
      <c r="AE234" s="82">
        <v>3165382.3749000002</v>
      </c>
      <c r="AF234" s="82">
        <v>21582862.219999999</v>
      </c>
      <c r="AG234" s="82">
        <v>5727722.1743000001</v>
      </c>
      <c r="AH234" s="82">
        <v>35763170.159999996</v>
      </c>
      <c r="AI234" s="82">
        <v>3512451.1252000001</v>
      </c>
      <c r="AJ234" s="82">
        <v>0</v>
      </c>
      <c r="AK234" s="82">
        <f t="shared" si="58"/>
        <v>3512451.1252000001</v>
      </c>
      <c r="AL234" s="82">
        <v>71835251.701100007</v>
      </c>
      <c r="AM234" s="91">
        <f t="shared" si="66"/>
        <v>231186011.16140002</v>
      </c>
    </row>
    <row r="235" spans="1:39" ht="24.9" customHeight="1">
      <c r="A235" s="204"/>
      <c r="B235" s="206"/>
      <c r="C235" s="78">
        <v>8</v>
      </c>
      <c r="D235" s="82" t="s">
        <v>595</v>
      </c>
      <c r="E235" s="82">
        <v>83173409.241899997</v>
      </c>
      <c r="F235" s="82">
        <f>-3222965.3852</f>
        <v>-3222965.3851999999</v>
      </c>
      <c r="G235" s="82">
        <v>6077981.7620999999</v>
      </c>
      <c r="H235" s="82">
        <v>2532492.4</v>
      </c>
      <c r="I235" s="82">
        <v>11016341.9439</v>
      </c>
      <c r="J235" s="82">
        <v>4406536.7775999997</v>
      </c>
      <c r="K235" s="82">
        <v>3675270.0144000002</v>
      </c>
      <c r="L235" s="82">
        <v>25059483.170000002</v>
      </c>
      <c r="M235" s="82">
        <v>5470264.7999999998</v>
      </c>
      <c r="N235" s="82">
        <v>28958820.5</v>
      </c>
      <c r="O235" s="82">
        <v>4078245.4593000002</v>
      </c>
      <c r="P235" s="82">
        <v>0</v>
      </c>
      <c r="Q235" s="82">
        <f t="shared" si="69"/>
        <v>4078245.4593000002</v>
      </c>
      <c r="R235" s="82">
        <v>75923660.355499998</v>
      </c>
      <c r="S235" s="91">
        <f t="shared" si="57"/>
        <v>247149541.03950006</v>
      </c>
      <c r="T235" s="90"/>
      <c r="U235" s="206"/>
      <c r="V235" s="92">
        <v>12</v>
      </c>
      <c r="W235" s="79" t="s">
        <v>120</v>
      </c>
      <c r="X235" s="82" t="s">
        <v>596</v>
      </c>
      <c r="Y235" s="82">
        <v>82792821.148000002</v>
      </c>
      <c r="Z235" s="82">
        <f t="shared" si="67"/>
        <v>-2734288.17</v>
      </c>
      <c r="AA235" s="82">
        <v>6050169.8987999996</v>
      </c>
      <c r="AB235" s="82">
        <v>2520904.12</v>
      </c>
      <c r="AC235" s="82">
        <v>10965932.9416</v>
      </c>
      <c r="AD235" s="82">
        <v>4386373.1765999999</v>
      </c>
      <c r="AE235" s="82">
        <v>3658452.5721</v>
      </c>
      <c r="AF235" s="82">
        <v>24944815.02</v>
      </c>
      <c r="AG235" s="82">
        <v>5954582.9638999999</v>
      </c>
      <c r="AH235" s="82">
        <v>36970795.530000001</v>
      </c>
      <c r="AI235" s="82">
        <v>4059584.0663999999</v>
      </c>
      <c r="AJ235" s="82">
        <v>0</v>
      </c>
      <c r="AK235" s="82">
        <f t="shared" si="58"/>
        <v>4059584.0663999999</v>
      </c>
      <c r="AL235" s="82">
        <v>75003959.779400006</v>
      </c>
      <c r="AM235" s="91">
        <f t="shared" si="66"/>
        <v>254574103.04680002</v>
      </c>
    </row>
    <row r="236" spans="1:39" ht="24.9" customHeight="1">
      <c r="A236" s="204"/>
      <c r="B236" s="206"/>
      <c r="C236" s="78">
        <v>9</v>
      </c>
      <c r="D236" s="82" t="s">
        <v>597</v>
      </c>
      <c r="E236" s="82">
        <v>75252008.478300005</v>
      </c>
      <c r="F236" s="82">
        <f>-3141374.9573</f>
        <v>-3141374.9572999999</v>
      </c>
      <c r="G236" s="82">
        <v>5499117.3173000002</v>
      </c>
      <c r="H236" s="82">
        <v>2291298.88</v>
      </c>
      <c r="I236" s="82">
        <v>9967150.1374999993</v>
      </c>
      <c r="J236" s="82">
        <v>3986860.0550000002</v>
      </c>
      <c r="K236" s="82">
        <v>3325238.8330000001</v>
      </c>
      <c r="L236" s="82">
        <v>22672828.460000001</v>
      </c>
      <c r="M236" s="82">
        <v>5142175.2915000003</v>
      </c>
      <c r="N236" s="82">
        <v>27212334.41</v>
      </c>
      <c r="O236" s="82">
        <v>3689835.0647999998</v>
      </c>
      <c r="P236" s="82">
        <v>0</v>
      </c>
      <c r="Q236" s="82">
        <f t="shared" si="69"/>
        <v>3689835.0647999998</v>
      </c>
      <c r="R236" s="82">
        <v>71341026.760100007</v>
      </c>
      <c r="S236" s="91">
        <f t="shared" si="57"/>
        <v>227238498.73020002</v>
      </c>
      <c r="T236" s="90"/>
      <c r="U236" s="206"/>
      <c r="V236" s="92">
        <v>13</v>
      </c>
      <c r="W236" s="79" t="s">
        <v>120</v>
      </c>
      <c r="X236" s="82" t="s">
        <v>598</v>
      </c>
      <c r="Y236" s="82">
        <v>77174851.460099995</v>
      </c>
      <c r="Z236" s="82">
        <f t="shared" si="67"/>
        <v>-2734288.17</v>
      </c>
      <c r="AA236" s="82">
        <v>5639631.0305000003</v>
      </c>
      <c r="AB236" s="82">
        <v>2349846.2599999998</v>
      </c>
      <c r="AC236" s="82">
        <v>10221831.242699999</v>
      </c>
      <c r="AD236" s="82">
        <v>4088732.4970999998</v>
      </c>
      <c r="AE236" s="82">
        <v>3410205.4974000002</v>
      </c>
      <c r="AF236" s="82">
        <v>23252165.670000002</v>
      </c>
      <c r="AG236" s="82">
        <v>5580060.6608999996</v>
      </c>
      <c r="AH236" s="82">
        <v>34977138.390000001</v>
      </c>
      <c r="AI236" s="82">
        <v>3784117.9098999999</v>
      </c>
      <c r="AJ236" s="82">
        <v>0</v>
      </c>
      <c r="AK236" s="82">
        <f t="shared" si="58"/>
        <v>3784117.9098999999</v>
      </c>
      <c r="AL236" s="82">
        <v>69772769.987399995</v>
      </c>
      <c r="AM236" s="91">
        <f t="shared" si="66"/>
        <v>237517062.43599999</v>
      </c>
    </row>
    <row r="237" spans="1:39" ht="24.9" customHeight="1">
      <c r="A237" s="204"/>
      <c r="B237" s="206"/>
      <c r="C237" s="78">
        <v>10</v>
      </c>
      <c r="D237" s="82" t="s">
        <v>599</v>
      </c>
      <c r="E237" s="82">
        <v>104524714.24349999</v>
      </c>
      <c r="F237" s="82">
        <f>-3442883.8267</f>
        <v>-3442883.8267000001</v>
      </c>
      <c r="G237" s="82">
        <v>7638250.165</v>
      </c>
      <c r="H237" s="82">
        <v>3182604.24</v>
      </c>
      <c r="I237" s="82">
        <v>13844328.4241</v>
      </c>
      <c r="J237" s="82">
        <v>5537731.3695999999</v>
      </c>
      <c r="K237" s="82">
        <v>4618742.3543999996</v>
      </c>
      <c r="L237" s="82">
        <v>31492460.649999999</v>
      </c>
      <c r="M237" s="82">
        <v>6374353.9950000001</v>
      </c>
      <c r="N237" s="82">
        <v>33771468.159999996</v>
      </c>
      <c r="O237" s="82">
        <v>5125164.9431999996</v>
      </c>
      <c r="P237" s="82">
        <v>0</v>
      </c>
      <c r="Q237" s="82">
        <f t="shared" si="69"/>
        <v>5125164.9431999996</v>
      </c>
      <c r="R237" s="82">
        <v>88551645.739099994</v>
      </c>
      <c r="S237" s="91">
        <f t="shared" si="57"/>
        <v>301218580.45719999</v>
      </c>
      <c r="T237" s="90"/>
      <c r="U237" s="206"/>
      <c r="V237" s="92">
        <v>14</v>
      </c>
      <c r="W237" s="79" t="s">
        <v>120</v>
      </c>
      <c r="X237" s="82" t="s">
        <v>600</v>
      </c>
      <c r="Y237" s="82">
        <v>67272568.344999999</v>
      </c>
      <c r="Z237" s="82">
        <f t="shared" si="67"/>
        <v>-2734288.17</v>
      </c>
      <c r="AA237" s="82">
        <v>4916011.5861999998</v>
      </c>
      <c r="AB237" s="82">
        <v>2048338.16</v>
      </c>
      <c r="AC237" s="82">
        <v>8910270.9999000002</v>
      </c>
      <c r="AD237" s="82">
        <v>3564108.4</v>
      </c>
      <c r="AE237" s="82">
        <v>2972643.0055</v>
      </c>
      <c r="AF237" s="82">
        <v>20268686.949999999</v>
      </c>
      <c r="AG237" s="82">
        <v>5380173.1432999996</v>
      </c>
      <c r="AH237" s="82">
        <v>33913097.140000001</v>
      </c>
      <c r="AI237" s="82">
        <v>3298578.8234000001</v>
      </c>
      <c r="AJ237" s="82">
        <v>0</v>
      </c>
      <c r="AK237" s="82">
        <f t="shared" si="58"/>
        <v>3298578.8234000001</v>
      </c>
      <c r="AL237" s="82">
        <v>66980814.6527</v>
      </c>
      <c r="AM237" s="91">
        <f t="shared" si="66"/>
        <v>216791003.03599998</v>
      </c>
    </row>
    <row r="238" spans="1:39" ht="24.9" customHeight="1">
      <c r="A238" s="204"/>
      <c r="B238" s="206"/>
      <c r="C238" s="78">
        <v>11</v>
      </c>
      <c r="D238" s="82" t="s">
        <v>601</v>
      </c>
      <c r="E238" s="82">
        <v>81088712.487399995</v>
      </c>
      <c r="F238" s="82">
        <f>-3201493.0086</f>
        <v>-3201493.0085999998</v>
      </c>
      <c r="G238" s="82">
        <v>5925640.4193000002</v>
      </c>
      <c r="H238" s="82">
        <v>2469016.84</v>
      </c>
      <c r="I238" s="82">
        <v>10740223.26</v>
      </c>
      <c r="J238" s="82">
        <v>4296089.3039999995</v>
      </c>
      <c r="K238" s="82">
        <v>3583151.3487999998</v>
      </c>
      <c r="L238" s="82">
        <v>24431380.710000001</v>
      </c>
      <c r="M238" s="82">
        <v>5443890.4500000002</v>
      </c>
      <c r="N238" s="82">
        <v>28818424.559999999</v>
      </c>
      <c r="O238" s="82">
        <v>3976026.4309999999</v>
      </c>
      <c r="P238" s="82">
        <v>0</v>
      </c>
      <c r="Q238" s="82">
        <f t="shared" si="69"/>
        <v>3976026.4309999999</v>
      </c>
      <c r="R238" s="82">
        <v>75555273.135000005</v>
      </c>
      <c r="S238" s="91">
        <f t="shared" si="57"/>
        <v>243126335.93690002</v>
      </c>
      <c r="T238" s="90"/>
      <c r="U238" s="206"/>
      <c r="V238" s="92">
        <v>15</v>
      </c>
      <c r="W238" s="79" t="s">
        <v>120</v>
      </c>
      <c r="X238" s="82" t="s">
        <v>602</v>
      </c>
      <c r="Y238" s="82">
        <v>52864214.128799997</v>
      </c>
      <c r="Z238" s="82">
        <f t="shared" si="67"/>
        <v>-2734288.17</v>
      </c>
      <c r="AA238" s="82">
        <v>3863106.3975</v>
      </c>
      <c r="AB238" s="82">
        <v>1609627.67</v>
      </c>
      <c r="AC238" s="82">
        <v>7001880.3454999998</v>
      </c>
      <c r="AD238" s="82">
        <v>2800752.1381999999</v>
      </c>
      <c r="AE238" s="82">
        <v>2335966.0592</v>
      </c>
      <c r="AF238" s="82">
        <v>15927565.029999999</v>
      </c>
      <c r="AG238" s="82">
        <v>4309953.8563000001</v>
      </c>
      <c r="AH238" s="82">
        <v>28216105.760000002</v>
      </c>
      <c r="AI238" s="82">
        <v>2592093.3528999998</v>
      </c>
      <c r="AJ238" s="82">
        <v>0</v>
      </c>
      <c r="AK238" s="82">
        <f t="shared" si="58"/>
        <v>2592093.3528999998</v>
      </c>
      <c r="AL238" s="82">
        <v>52032385.240800001</v>
      </c>
      <c r="AM238" s="91">
        <f t="shared" si="66"/>
        <v>170819361.80919999</v>
      </c>
    </row>
    <row r="239" spans="1:39" ht="24.9" customHeight="1">
      <c r="A239" s="204"/>
      <c r="B239" s="206"/>
      <c r="C239" s="78">
        <v>12</v>
      </c>
      <c r="D239" s="82" t="s">
        <v>603</v>
      </c>
      <c r="E239" s="82">
        <v>89475165.380400002</v>
      </c>
      <c r="F239" s="82">
        <f>-3287873.4734</f>
        <v>-3287873.4734</v>
      </c>
      <c r="G239" s="82">
        <v>6538489.0231999997</v>
      </c>
      <c r="H239" s="82">
        <v>2724370.43</v>
      </c>
      <c r="I239" s="82">
        <v>11851011.354499999</v>
      </c>
      <c r="J239" s="82">
        <v>4740404.5417999998</v>
      </c>
      <c r="K239" s="82">
        <v>3953732.2727000001</v>
      </c>
      <c r="L239" s="82">
        <v>26958151.91</v>
      </c>
      <c r="M239" s="82">
        <v>5963439.0093</v>
      </c>
      <c r="N239" s="82">
        <v>31584085.48</v>
      </c>
      <c r="O239" s="82">
        <v>4387239.7472000001</v>
      </c>
      <c r="P239" s="82">
        <v>0</v>
      </c>
      <c r="Q239" s="82">
        <f t="shared" si="69"/>
        <v>4387239.7472000001</v>
      </c>
      <c r="R239" s="82">
        <v>82812136.338799998</v>
      </c>
      <c r="S239" s="91">
        <f t="shared" si="57"/>
        <v>267700352.01450002</v>
      </c>
      <c r="T239" s="90"/>
      <c r="U239" s="206"/>
      <c r="V239" s="92">
        <v>16</v>
      </c>
      <c r="W239" s="79" t="s">
        <v>120</v>
      </c>
      <c r="X239" s="82" t="s">
        <v>344</v>
      </c>
      <c r="Y239" s="82">
        <v>68120543.083499998</v>
      </c>
      <c r="Z239" s="82">
        <f t="shared" si="67"/>
        <v>-2734288.17</v>
      </c>
      <c r="AA239" s="82">
        <v>4977978.2055000002</v>
      </c>
      <c r="AB239" s="82">
        <v>2074157.59</v>
      </c>
      <c r="AC239" s="82">
        <v>9022585.4976000004</v>
      </c>
      <c r="AD239" s="82">
        <v>3609034.199</v>
      </c>
      <c r="AE239" s="82">
        <v>3010113.3480000002</v>
      </c>
      <c r="AF239" s="82">
        <v>20524174.960000001</v>
      </c>
      <c r="AG239" s="82">
        <v>4959947.6418000003</v>
      </c>
      <c r="AH239" s="82">
        <v>31676152.719999999</v>
      </c>
      <c r="AI239" s="82">
        <v>3340157.6063000001</v>
      </c>
      <c r="AJ239" s="82">
        <v>0</v>
      </c>
      <c r="AK239" s="82">
        <f t="shared" si="58"/>
        <v>3340157.6063000001</v>
      </c>
      <c r="AL239" s="82">
        <v>61111259.392200001</v>
      </c>
      <c r="AM239" s="91">
        <f t="shared" si="66"/>
        <v>209691816.07389998</v>
      </c>
    </row>
    <row r="240" spans="1:39" ht="24.9" customHeight="1">
      <c r="A240" s="204"/>
      <c r="B240" s="207"/>
      <c r="C240" s="78">
        <v>13</v>
      </c>
      <c r="D240" s="82" t="s">
        <v>604</v>
      </c>
      <c r="E240" s="82">
        <v>97997507.097499996</v>
      </c>
      <c r="F240" s="82">
        <f>-3375653.5931</f>
        <v>-3375653.5931000002</v>
      </c>
      <c r="G240" s="82">
        <v>7161267.8415999999</v>
      </c>
      <c r="H240" s="82">
        <v>2983861.6</v>
      </c>
      <c r="I240" s="82">
        <v>12979797.9628</v>
      </c>
      <c r="J240" s="82">
        <v>5191919.1851000004</v>
      </c>
      <c r="K240" s="82">
        <v>4330317.8576999996</v>
      </c>
      <c r="L240" s="82">
        <v>29525865.32</v>
      </c>
      <c r="M240" s="82">
        <v>6404365.4353</v>
      </c>
      <c r="N240" s="82">
        <v>33931225.060000002</v>
      </c>
      <c r="O240" s="82">
        <v>4805116.1059999997</v>
      </c>
      <c r="P240" s="82">
        <v>0</v>
      </c>
      <c r="Q240" s="82">
        <f t="shared" si="69"/>
        <v>4805116.1059999997</v>
      </c>
      <c r="R240" s="82">
        <v>88970834.500400007</v>
      </c>
      <c r="S240" s="91">
        <f t="shared" si="57"/>
        <v>290906424.37330002</v>
      </c>
      <c r="T240" s="90"/>
      <c r="U240" s="206"/>
      <c r="V240" s="92">
        <v>17</v>
      </c>
      <c r="W240" s="79" t="s">
        <v>120</v>
      </c>
      <c r="X240" s="82" t="s">
        <v>605</v>
      </c>
      <c r="Y240" s="82">
        <v>60057572.515100002</v>
      </c>
      <c r="Z240" s="82">
        <f t="shared" si="67"/>
        <v>-2734288.17</v>
      </c>
      <c r="AA240" s="82">
        <v>4388768.4027000004</v>
      </c>
      <c r="AB240" s="82">
        <v>1828653.5</v>
      </c>
      <c r="AC240" s="82">
        <v>7954642.7298999997</v>
      </c>
      <c r="AD240" s="82">
        <v>3181857.0918999999</v>
      </c>
      <c r="AE240" s="82">
        <v>2653826.4742999999</v>
      </c>
      <c r="AF240" s="82">
        <v>18094866.390000001</v>
      </c>
      <c r="AG240" s="82">
        <v>4582093.1541999998</v>
      </c>
      <c r="AH240" s="82">
        <v>29664757.690000001</v>
      </c>
      <c r="AI240" s="82">
        <v>2944805.6132999999</v>
      </c>
      <c r="AJ240" s="82">
        <v>0</v>
      </c>
      <c r="AK240" s="82">
        <f t="shared" si="58"/>
        <v>2944805.6132999999</v>
      </c>
      <c r="AL240" s="82">
        <v>55833526.871200003</v>
      </c>
      <c r="AM240" s="91">
        <f t="shared" si="66"/>
        <v>188451082.2626</v>
      </c>
    </row>
    <row r="241" spans="1:39" ht="24.9" customHeight="1">
      <c r="A241" s="78"/>
      <c r="B241" s="193" t="s">
        <v>606</v>
      </c>
      <c r="C241" s="194"/>
      <c r="D241" s="83"/>
      <c r="E241" s="83">
        <f>SUM(E228:E240)</f>
        <v>1105801566.9229999</v>
      </c>
      <c r="F241" s="83">
        <f t="shared" ref="F241:S241" si="70">SUM(F228:F240)</f>
        <v>-42151386.649199992</v>
      </c>
      <c r="G241" s="83">
        <f t="shared" si="70"/>
        <v>80807578.017999992</v>
      </c>
      <c r="H241" s="83">
        <f t="shared" si="70"/>
        <v>33669824.169999994</v>
      </c>
      <c r="I241" s="83">
        <f t="shared" si="70"/>
        <v>146463735.1573</v>
      </c>
      <c r="J241" s="83">
        <f t="shared" si="70"/>
        <v>58585494.062699988</v>
      </c>
      <c r="K241" s="83">
        <f t="shared" si="70"/>
        <v>48863204.933199994</v>
      </c>
      <c r="L241" s="83">
        <f t="shared" si="70"/>
        <v>333169170.39999998</v>
      </c>
      <c r="M241" s="83">
        <f t="shared" si="70"/>
        <v>73398896.340599999</v>
      </c>
      <c r="N241" s="83">
        <f t="shared" si="70"/>
        <v>388630595.08000004</v>
      </c>
      <c r="O241" s="83">
        <f t="shared" si="70"/>
        <v>54220817.2095</v>
      </c>
      <c r="P241" s="83">
        <f t="shared" si="70"/>
        <v>0</v>
      </c>
      <c r="Q241" s="83">
        <f t="shared" si="70"/>
        <v>54220817.2095</v>
      </c>
      <c r="R241" s="83">
        <f t="shared" si="70"/>
        <v>1018929964.7568998</v>
      </c>
      <c r="S241" s="91">
        <f t="shared" si="70"/>
        <v>3300389460.4020004</v>
      </c>
      <c r="T241" s="90"/>
      <c r="U241" s="206"/>
      <c r="V241" s="92">
        <v>18</v>
      </c>
      <c r="W241" s="79" t="s">
        <v>120</v>
      </c>
      <c r="X241" s="82" t="s">
        <v>607</v>
      </c>
      <c r="Y241" s="82">
        <v>62610669.535099998</v>
      </c>
      <c r="Z241" s="82">
        <f t="shared" si="67"/>
        <v>-2734288.17</v>
      </c>
      <c r="AA241" s="82">
        <v>4575338.5729999999</v>
      </c>
      <c r="AB241" s="82">
        <v>1906391.07</v>
      </c>
      <c r="AC241" s="82">
        <v>8292801.1634999998</v>
      </c>
      <c r="AD241" s="82">
        <v>3317120.4654000001</v>
      </c>
      <c r="AE241" s="82">
        <v>2766642.83</v>
      </c>
      <c r="AF241" s="82">
        <v>18864094.109999999</v>
      </c>
      <c r="AG241" s="82">
        <v>5067078.4654000001</v>
      </c>
      <c r="AH241" s="82">
        <v>32246431.530000001</v>
      </c>
      <c r="AI241" s="82">
        <v>3069991.7326000002</v>
      </c>
      <c r="AJ241" s="82">
        <v>0</v>
      </c>
      <c r="AK241" s="82">
        <f t="shared" si="58"/>
        <v>3069991.7326000002</v>
      </c>
      <c r="AL241" s="82">
        <v>62607623.3376</v>
      </c>
      <c r="AM241" s="91">
        <f t="shared" si="66"/>
        <v>202589894.64259997</v>
      </c>
    </row>
    <row r="242" spans="1:39" ht="24.9" customHeight="1">
      <c r="A242" s="204">
        <v>12</v>
      </c>
      <c r="B242" s="205" t="s">
        <v>608</v>
      </c>
      <c r="C242" s="78">
        <v>1</v>
      </c>
      <c r="D242" s="82" t="s">
        <v>609</v>
      </c>
      <c r="E242" s="82">
        <v>101742239.38510001</v>
      </c>
      <c r="F242" s="82">
        <v>0</v>
      </c>
      <c r="G242" s="82">
        <v>7434917.9751000004</v>
      </c>
      <c r="H242" s="82">
        <v>3097882.49</v>
      </c>
      <c r="I242" s="82">
        <v>13475788.8299</v>
      </c>
      <c r="J242" s="82">
        <v>5390315.5318999998</v>
      </c>
      <c r="K242" s="82">
        <v>4495790.2413999997</v>
      </c>
      <c r="L242" s="82">
        <v>30654123.219999999</v>
      </c>
      <c r="M242" s="82">
        <v>8583291.2862</v>
      </c>
      <c r="N242" s="82">
        <v>45602113.460000001</v>
      </c>
      <c r="O242" s="82">
        <v>4988731.7302999999</v>
      </c>
      <c r="P242" s="82">
        <f>O242/2</f>
        <v>2494365.86515</v>
      </c>
      <c r="Q242" s="82">
        <f>O242-P242</f>
        <v>2494365.86515</v>
      </c>
      <c r="R242" s="82">
        <v>90534447.878600001</v>
      </c>
      <c r="S242" s="91">
        <f t="shared" si="57"/>
        <v>313505276.16334999</v>
      </c>
      <c r="T242" s="90"/>
      <c r="U242" s="206"/>
      <c r="V242" s="92">
        <v>19</v>
      </c>
      <c r="W242" s="79" t="s">
        <v>120</v>
      </c>
      <c r="X242" s="82" t="s">
        <v>610</v>
      </c>
      <c r="Y242" s="82">
        <v>66348175.289700001</v>
      </c>
      <c r="Z242" s="82">
        <f t="shared" si="67"/>
        <v>-2734288.17</v>
      </c>
      <c r="AA242" s="82">
        <v>4848460.6202999996</v>
      </c>
      <c r="AB242" s="82">
        <v>2020191.93</v>
      </c>
      <c r="AC242" s="82">
        <v>8787834.8742999993</v>
      </c>
      <c r="AD242" s="82">
        <v>3515133.9497000002</v>
      </c>
      <c r="AE242" s="82">
        <v>2931795.8873999999</v>
      </c>
      <c r="AF242" s="82">
        <v>19990174.710000001</v>
      </c>
      <c r="AG242" s="82">
        <v>5034072.4148000004</v>
      </c>
      <c r="AH242" s="82">
        <v>32070733.719999999</v>
      </c>
      <c r="AI242" s="82">
        <v>3253253.0177000002</v>
      </c>
      <c r="AJ242" s="82">
        <v>0</v>
      </c>
      <c r="AK242" s="82">
        <f t="shared" si="58"/>
        <v>3253253.0177000002</v>
      </c>
      <c r="AL242" s="82">
        <v>62146606.9604</v>
      </c>
      <c r="AM242" s="91">
        <f t="shared" si="66"/>
        <v>208212145.20429999</v>
      </c>
    </row>
    <row r="243" spans="1:39" ht="24.9" customHeight="1">
      <c r="A243" s="204"/>
      <c r="B243" s="206"/>
      <c r="C243" s="78">
        <v>2</v>
      </c>
      <c r="D243" s="82" t="s">
        <v>611</v>
      </c>
      <c r="E243" s="82">
        <v>96632988.463699996</v>
      </c>
      <c r="F243" s="82">
        <v>0</v>
      </c>
      <c r="G243" s="82">
        <v>7061554.2498000003</v>
      </c>
      <c r="H243" s="82">
        <v>2942314.27</v>
      </c>
      <c r="I243" s="82">
        <v>12799067.0779</v>
      </c>
      <c r="J243" s="82">
        <v>5119626.8311999999</v>
      </c>
      <c r="K243" s="82">
        <v>4270022.4523</v>
      </c>
      <c r="L243" s="82">
        <v>29114746.77</v>
      </c>
      <c r="M243" s="82">
        <v>9430373.9899000004</v>
      </c>
      <c r="N243" s="82">
        <v>50111304.159999996</v>
      </c>
      <c r="O243" s="82">
        <v>4738209.6034000004</v>
      </c>
      <c r="P243" s="82">
        <f t="shared" ref="P243:P259" si="71">O243/2</f>
        <v>2369104.8017000002</v>
      </c>
      <c r="Q243" s="82">
        <f t="shared" ref="Q243:Q259" si="72">O243-P243</f>
        <v>2369104.8017000002</v>
      </c>
      <c r="R243" s="82">
        <v>102366187.5563</v>
      </c>
      <c r="S243" s="91">
        <f t="shared" si="57"/>
        <v>322217290.62279999</v>
      </c>
      <c r="T243" s="90"/>
      <c r="U243" s="206"/>
      <c r="V243" s="92">
        <v>20</v>
      </c>
      <c r="W243" s="79" t="s">
        <v>120</v>
      </c>
      <c r="X243" s="82" t="s">
        <v>352</v>
      </c>
      <c r="Y243" s="82">
        <v>65661324.1228</v>
      </c>
      <c r="Z243" s="82">
        <f t="shared" si="67"/>
        <v>-2734288.17</v>
      </c>
      <c r="AA243" s="82">
        <v>4798268.2703</v>
      </c>
      <c r="AB243" s="82">
        <v>1999278.45</v>
      </c>
      <c r="AC243" s="82">
        <v>8696861.2399000004</v>
      </c>
      <c r="AD243" s="82">
        <v>3478744.4959</v>
      </c>
      <c r="AE243" s="82">
        <v>2901445.2798000001</v>
      </c>
      <c r="AF243" s="82">
        <v>19783231.949999999</v>
      </c>
      <c r="AG243" s="82">
        <v>5207672.6984000001</v>
      </c>
      <c r="AH243" s="82">
        <v>32994842.760000002</v>
      </c>
      <c r="AI243" s="82">
        <v>3219574.6140999999</v>
      </c>
      <c r="AJ243" s="82">
        <v>0</v>
      </c>
      <c r="AK243" s="82">
        <f t="shared" si="58"/>
        <v>3219574.6140999999</v>
      </c>
      <c r="AL243" s="82">
        <v>64571391.877899997</v>
      </c>
      <c r="AM243" s="91">
        <f t="shared" si="66"/>
        <v>210578347.5891</v>
      </c>
    </row>
    <row r="244" spans="1:39" ht="24.9" customHeight="1">
      <c r="A244" s="204"/>
      <c r="B244" s="206"/>
      <c r="C244" s="78">
        <v>3</v>
      </c>
      <c r="D244" s="82" t="s">
        <v>612</v>
      </c>
      <c r="E244" s="82">
        <v>63943818.390900001</v>
      </c>
      <c r="F244" s="82">
        <v>0</v>
      </c>
      <c r="G244" s="82">
        <v>4672759.7861000001</v>
      </c>
      <c r="H244" s="82">
        <v>1946983.24</v>
      </c>
      <c r="I244" s="82">
        <v>8469377.1124000009</v>
      </c>
      <c r="J244" s="82">
        <v>3387750.8450000002</v>
      </c>
      <c r="K244" s="82">
        <v>2825552.0661999998</v>
      </c>
      <c r="L244" s="82">
        <v>19265761.199999999</v>
      </c>
      <c r="M244" s="82">
        <v>6875818.9194</v>
      </c>
      <c r="N244" s="82">
        <v>36512896.450000003</v>
      </c>
      <c r="O244" s="82">
        <v>3135360.0794000002</v>
      </c>
      <c r="P244" s="82">
        <f t="shared" si="71"/>
        <v>1567680.0397000001</v>
      </c>
      <c r="Q244" s="82">
        <f t="shared" si="72"/>
        <v>1567680.0397000001</v>
      </c>
      <c r="R244" s="82">
        <v>66685101.808300003</v>
      </c>
      <c r="S244" s="91">
        <f t="shared" si="57"/>
        <v>216153499.85799998</v>
      </c>
      <c r="T244" s="90"/>
      <c r="U244" s="206"/>
      <c r="V244" s="92">
        <v>21</v>
      </c>
      <c r="W244" s="79" t="s">
        <v>120</v>
      </c>
      <c r="X244" s="82" t="s">
        <v>613</v>
      </c>
      <c r="Y244" s="82">
        <v>71043078.054499999</v>
      </c>
      <c r="Z244" s="82">
        <f t="shared" si="67"/>
        <v>-2734288.17</v>
      </c>
      <c r="AA244" s="82">
        <v>5191545.4312000005</v>
      </c>
      <c r="AB244" s="82">
        <v>2163143.9300000002</v>
      </c>
      <c r="AC244" s="82">
        <v>9409676.0940000005</v>
      </c>
      <c r="AD244" s="82">
        <v>3763870.4375999998</v>
      </c>
      <c r="AE244" s="82">
        <v>3139254.443</v>
      </c>
      <c r="AF244" s="82">
        <v>21404711.370000001</v>
      </c>
      <c r="AG244" s="82">
        <v>5470131.2378000002</v>
      </c>
      <c r="AH244" s="82">
        <v>34391962.07</v>
      </c>
      <c r="AI244" s="82">
        <v>3483458.3928</v>
      </c>
      <c r="AJ244" s="82">
        <v>0</v>
      </c>
      <c r="AK244" s="82">
        <f t="shared" si="58"/>
        <v>3483458.3928</v>
      </c>
      <c r="AL244" s="82">
        <v>68237316.233700007</v>
      </c>
      <c r="AM244" s="91">
        <f t="shared" si="66"/>
        <v>224963859.52460003</v>
      </c>
    </row>
    <row r="245" spans="1:39" ht="24.9" customHeight="1">
      <c r="A245" s="204"/>
      <c r="B245" s="206"/>
      <c r="C245" s="78">
        <v>4</v>
      </c>
      <c r="D245" s="82" t="s">
        <v>614</v>
      </c>
      <c r="E245" s="82">
        <v>65832045.037100002</v>
      </c>
      <c r="F245" s="82">
        <v>0</v>
      </c>
      <c r="G245" s="82">
        <v>4810743.8753000004</v>
      </c>
      <c r="H245" s="82">
        <v>2004476.61</v>
      </c>
      <c r="I245" s="82">
        <v>8719473.2741</v>
      </c>
      <c r="J245" s="82">
        <v>3487789.3095999998</v>
      </c>
      <c r="K245" s="82">
        <v>2908989.1025999999</v>
      </c>
      <c r="L245" s="82">
        <v>19834668.789999999</v>
      </c>
      <c r="M245" s="82">
        <v>7028663.8310000002</v>
      </c>
      <c r="N245" s="82">
        <v>37326520.5</v>
      </c>
      <c r="O245" s="82">
        <v>3227945.5802000002</v>
      </c>
      <c r="P245" s="82">
        <f t="shared" si="71"/>
        <v>1613972.7901000001</v>
      </c>
      <c r="Q245" s="82">
        <f t="shared" si="72"/>
        <v>1613972.7901000001</v>
      </c>
      <c r="R245" s="82">
        <v>68819983.322600007</v>
      </c>
      <c r="S245" s="91">
        <f t="shared" si="57"/>
        <v>222387326.44240001</v>
      </c>
      <c r="T245" s="90"/>
      <c r="U245" s="206"/>
      <c r="V245" s="92">
        <v>22</v>
      </c>
      <c r="W245" s="79" t="s">
        <v>120</v>
      </c>
      <c r="X245" s="82" t="s">
        <v>615</v>
      </c>
      <c r="Y245" s="82">
        <v>64483376.176799998</v>
      </c>
      <c r="Z245" s="82">
        <f t="shared" si="67"/>
        <v>-2734288.17</v>
      </c>
      <c r="AA245" s="82">
        <v>4712188.5219999999</v>
      </c>
      <c r="AB245" s="82">
        <v>1963411.88</v>
      </c>
      <c r="AC245" s="82">
        <v>8540841.6961000003</v>
      </c>
      <c r="AD245" s="82">
        <v>3416336.6784000001</v>
      </c>
      <c r="AE245" s="82">
        <v>2849394.0677999998</v>
      </c>
      <c r="AF245" s="82">
        <v>19428325.649999999</v>
      </c>
      <c r="AG245" s="82">
        <v>5029956.1867000004</v>
      </c>
      <c r="AH245" s="82">
        <v>32048822.210000001</v>
      </c>
      <c r="AI245" s="82">
        <v>3161816.2403000002</v>
      </c>
      <c r="AJ245" s="82">
        <v>0</v>
      </c>
      <c r="AK245" s="82">
        <f t="shared" si="58"/>
        <v>3161816.2403000002</v>
      </c>
      <c r="AL245" s="82">
        <v>62089113.001199998</v>
      </c>
      <c r="AM245" s="91">
        <f t="shared" si="66"/>
        <v>204989294.13929996</v>
      </c>
    </row>
    <row r="246" spans="1:39" ht="24.9" customHeight="1">
      <c r="A246" s="204"/>
      <c r="B246" s="206"/>
      <c r="C246" s="78">
        <v>5</v>
      </c>
      <c r="D246" s="82" t="s">
        <v>616</v>
      </c>
      <c r="E246" s="82">
        <v>78823663.6215</v>
      </c>
      <c r="F246" s="82">
        <v>0</v>
      </c>
      <c r="G246" s="82">
        <v>5760119.6617999999</v>
      </c>
      <c r="H246" s="82">
        <v>2400049.86</v>
      </c>
      <c r="I246" s="82">
        <v>10440216.8871</v>
      </c>
      <c r="J246" s="82">
        <v>4176086.7549000001</v>
      </c>
      <c r="K246" s="82">
        <v>3483063.2766999998</v>
      </c>
      <c r="L246" s="82">
        <v>23748939.59</v>
      </c>
      <c r="M246" s="82">
        <v>7555443.0130000003</v>
      </c>
      <c r="N246" s="82">
        <v>40130671.469999999</v>
      </c>
      <c r="O246" s="82">
        <v>3864964.1896000002</v>
      </c>
      <c r="P246" s="82">
        <f t="shared" si="71"/>
        <v>1932482.0948000001</v>
      </c>
      <c r="Q246" s="82">
        <f t="shared" si="72"/>
        <v>1932482.0948000001</v>
      </c>
      <c r="R246" s="82">
        <v>76177841.206200004</v>
      </c>
      <c r="S246" s="91">
        <f t="shared" si="57"/>
        <v>254628577.43599999</v>
      </c>
      <c r="T246" s="90"/>
      <c r="U246" s="206"/>
      <c r="V246" s="92">
        <v>23</v>
      </c>
      <c r="W246" s="79" t="s">
        <v>120</v>
      </c>
      <c r="X246" s="82" t="s">
        <v>617</v>
      </c>
      <c r="Y246" s="82">
        <v>79291360.007799998</v>
      </c>
      <c r="Z246" s="82">
        <f t="shared" si="67"/>
        <v>-2734288.17</v>
      </c>
      <c r="AA246" s="82">
        <v>5794297.0526000001</v>
      </c>
      <c r="AB246" s="82">
        <v>2414290.44</v>
      </c>
      <c r="AC246" s="82">
        <v>10502163.4078</v>
      </c>
      <c r="AD246" s="82">
        <v>4200865.3630999997</v>
      </c>
      <c r="AE246" s="82">
        <v>3503729.8637999999</v>
      </c>
      <c r="AF246" s="82">
        <v>23889852.780000001</v>
      </c>
      <c r="AG246" s="82">
        <v>5990409.3930000002</v>
      </c>
      <c r="AH246" s="82">
        <v>37161506.780000001</v>
      </c>
      <c r="AI246" s="82">
        <v>3887896.7672999999</v>
      </c>
      <c r="AJ246" s="82">
        <v>0</v>
      </c>
      <c r="AK246" s="82">
        <f t="shared" si="58"/>
        <v>3887896.7672999999</v>
      </c>
      <c r="AL246" s="82">
        <v>75504370.165700004</v>
      </c>
      <c r="AM246" s="91">
        <f t="shared" si="66"/>
        <v>249406453.85110003</v>
      </c>
    </row>
    <row r="247" spans="1:39" ht="24.9" customHeight="1">
      <c r="A247" s="204"/>
      <c r="B247" s="206"/>
      <c r="C247" s="78">
        <v>6</v>
      </c>
      <c r="D247" s="82" t="s">
        <v>618</v>
      </c>
      <c r="E247" s="82">
        <v>66997264.437600002</v>
      </c>
      <c r="F247" s="82">
        <v>0</v>
      </c>
      <c r="G247" s="82">
        <v>4895893.4720999999</v>
      </c>
      <c r="H247" s="82">
        <v>2039955.61</v>
      </c>
      <c r="I247" s="82">
        <v>8873806.9184000008</v>
      </c>
      <c r="J247" s="82">
        <v>3549522.7672999999</v>
      </c>
      <c r="K247" s="82">
        <v>2960477.8651000001</v>
      </c>
      <c r="L247" s="82">
        <v>20185740.079999998</v>
      </c>
      <c r="M247" s="82">
        <v>7099401.9719000002</v>
      </c>
      <c r="N247" s="82">
        <v>37703073.770000003</v>
      </c>
      <c r="O247" s="82">
        <v>3285079.8346000002</v>
      </c>
      <c r="P247" s="82">
        <f t="shared" si="71"/>
        <v>1642539.9173000001</v>
      </c>
      <c r="Q247" s="82">
        <f t="shared" si="72"/>
        <v>1642539.9173000001</v>
      </c>
      <c r="R247" s="82">
        <v>69808027.659799993</v>
      </c>
      <c r="S247" s="91">
        <f t="shared" si="57"/>
        <v>225755704.46949998</v>
      </c>
      <c r="T247" s="90"/>
      <c r="U247" s="206"/>
      <c r="V247" s="92">
        <v>24</v>
      </c>
      <c r="W247" s="79" t="s">
        <v>120</v>
      </c>
      <c r="X247" s="82" t="s">
        <v>619</v>
      </c>
      <c r="Y247" s="82">
        <v>65753431.154600002</v>
      </c>
      <c r="Z247" s="82">
        <f t="shared" si="67"/>
        <v>-2734288.17</v>
      </c>
      <c r="AA247" s="82">
        <v>4804999.0855999999</v>
      </c>
      <c r="AB247" s="82">
        <v>2002082.95</v>
      </c>
      <c r="AC247" s="82">
        <v>8709060.8427000009</v>
      </c>
      <c r="AD247" s="82">
        <v>3483624.3371000001</v>
      </c>
      <c r="AE247" s="82">
        <v>2905515.3091000002</v>
      </c>
      <c r="AF247" s="82">
        <v>19810983.059999999</v>
      </c>
      <c r="AG247" s="82">
        <v>5175156.6749</v>
      </c>
      <c r="AH247" s="82">
        <v>32821753.460000001</v>
      </c>
      <c r="AI247" s="82">
        <v>3224090.9021999999</v>
      </c>
      <c r="AJ247" s="82">
        <v>0</v>
      </c>
      <c r="AK247" s="82">
        <f t="shared" si="58"/>
        <v>3224090.9021999999</v>
      </c>
      <c r="AL247" s="82">
        <v>64117220.019699998</v>
      </c>
      <c r="AM247" s="91">
        <f t="shared" si="66"/>
        <v>210073629.6259</v>
      </c>
    </row>
    <row r="248" spans="1:39" ht="24.9" customHeight="1">
      <c r="A248" s="204"/>
      <c r="B248" s="206"/>
      <c r="C248" s="78">
        <v>7</v>
      </c>
      <c r="D248" s="82" t="s">
        <v>620</v>
      </c>
      <c r="E248" s="82">
        <v>67058887.377300002</v>
      </c>
      <c r="F248" s="82">
        <v>0</v>
      </c>
      <c r="G248" s="82">
        <v>4900396.6314000003</v>
      </c>
      <c r="H248" s="82">
        <v>2041831.93</v>
      </c>
      <c r="I248" s="82">
        <v>8881968.8944000006</v>
      </c>
      <c r="J248" s="82">
        <v>3552787.5578000001</v>
      </c>
      <c r="K248" s="82">
        <v>2963200.8621</v>
      </c>
      <c r="L248" s="82">
        <v>20204306.579999998</v>
      </c>
      <c r="M248" s="82">
        <v>6758920.2213000003</v>
      </c>
      <c r="N248" s="82">
        <v>35890621.299999997</v>
      </c>
      <c r="O248" s="82">
        <v>3288101.3949000002</v>
      </c>
      <c r="P248" s="82">
        <f t="shared" si="71"/>
        <v>1644050.6974500001</v>
      </c>
      <c r="Q248" s="82">
        <f t="shared" si="72"/>
        <v>1644050.6974500001</v>
      </c>
      <c r="R248" s="82">
        <v>65052303.784900002</v>
      </c>
      <c r="S248" s="91">
        <f t="shared" si="57"/>
        <v>218949275.83665004</v>
      </c>
      <c r="T248" s="90"/>
      <c r="U248" s="206"/>
      <c r="V248" s="92">
        <v>25</v>
      </c>
      <c r="W248" s="79" t="s">
        <v>120</v>
      </c>
      <c r="X248" s="82" t="s">
        <v>621</v>
      </c>
      <c r="Y248" s="82">
        <v>86629327.334999993</v>
      </c>
      <c r="Z248" s="82">
        <f t="shared" si="67"/>
        <v>-2734288.17</v>
      </c>
      <c r="AA248" s="82">
        <v>6330526.5037000002</v>
      </c>
      <c r="AB248" s="82">
        <v>2637719.38</v>
      </c>
      <c r="AC248" s="82">
        <v>11474079.288000001</v>
      </c>
      <c r="AD248" s="82">
        <v>4589631.7150999997</v>
      </c>
      <c r="AE248" s="82">
        <v>3827980.2647000002</v>
      </c>
      <c r="AF248" s="82">
        <v>26100723.66</v>
      </c>
      <c r="AG248" s="82">
        <v>5366800.8469000002</v>
      </c>
      <c r="AH248" s="82">
        <v>33841913.729999997</v>
      </c>
      <c r="AI248" s="82">
        <v>4247699.6442999998</v>
      </c>
      <c r="AJ248" s="82">
        <v>0</v>
      </c>
      <c r="AK248" s="82">
        <f t="shared" si="58"/>
        <v>4247699.6442999998</v>
      </c>
      <c r="AL248" s="82">
        <v>66794035.335299999</v>
      </c>
      <c r="AM248" s="91">
        <f t="shared" si="66"/>
        <v>249106149.53299999</v>
      </c>
    </row>
    <row r="249" spans="1:39" ht="24.9" customHeight="1">
      <c r="A249" s="204"/>
      <c r="B249" s="206"/>
      <c r="C249" s="78">
        <v>8</v>
      </c>
      <c r="D249" s="82" t="s">
        <v>622</v>
      </c>
      <c r="E249" s="82">
        <v>77793899.918400005</v>
      </c>
      <c r="F249" s="82">
        <v>0</v>
      </c>
      <c r="G249" s="82">
        <v>5684868.6283</v>
      </c>
      <c r="H249" s="82">
        <v>2368695.2599999998</v>
      </c>
      <c r="I249" s="82">
        <v>10303824.388800001</v>
      </c>
      <c r="J249" s="82">
        <v>4121529.7555</v>
      </c>
      <c r="K249" s="82">
        <v>3437560.0359999998</v>
      </c>
      <c r="L249" s="82">
        <v>23438680.02</v>
      </c>
      <c r="M249" s="82">
        <v>7318868.7964000003</v>
      </c>
      <c r="N249" s="82">
        <v>38871339.590000004</v>
      </c>
      <c r="O249" s="82">
        <v>3814471.7406000001</v>
      </c>
      <c r="P249" s="82">
        <f t="shared" si="71"/>
        <v>1907235.8703000001</v>
      </c>
      <c r="Q249" s="82">
        <f t="shared" si="72"/>
        <v>1907235.8703000001</v>
      </c>
      <c r="R249" s="82">
        <v>72873459.552000001</v>
      </c>
      <c r="S249" s="91">
        <f t="shared" si="57"/>
        <v>248119961.81569999</v>
      </c>
      <c r="T249" s="90"/>
      <c r="U249" s="206"/>
      <c r="V249" s="92">
        <v>26</v>
      </c>
      <c r="W249" s="79" t="s">
        <v>120</v>
      </c>
      <c r="X249" s="82" t="s">
        <v>623</v>
      </c>
      <c r="Y249" s="82">
        <v>59295754.663800001</v>
      </c>
      <c r="Z249" s="82">
        <f t="shared" si="67"/>
        <v>-2734288.17</v>
      </c>
      <c r="AA249" s="82">
        <v>4333097.7856999999</v>
      </c>
      <c r="AB249" s="82">
        <v>1805457.41</v>
      </c>
      <c r="AC249" s="82">
        <v>7853739.7367000002</v>
      </c>
      <c r="AD249" s="82">
        <v>3141495.8947000001</v>
      </c>
      <c r="AE249" s="82">
        <v>2620163.2357999999</v>
      </c>
      <c r="AF249" s="82">
        <v>17865336.77</v>
      </c>
      <c r="AG249" s="82">
        <v>4740469.9277999997</v>
      </c>
      <c r="AH249" s="82">
        <v>30507828.940000001</v>
      </c>
      <c r="AI249" s="82">
        <v>2907451.3648000001</v>
      </c>
      <c r="AJ249" s="82">
        <v>0</v>
      </c>
      <c r="AK249" s="82">
        <f t="shared" si="58"/>
        <v>2907451.3648000001</v>
      </c>
      <c r="AL249" s="82">
        <v>58045675.399499997</v>
      </c>
      <c r="AM249" s="91">
        <f t="shared" si="66"/>
        <v>190382182.95880002</v>
      </c>
    </row>
    <row r="250" spans="1:39" ht="24.9" customHeight="1">
      <c r="A250" s="204"/>
      <c r="B250" s="206"/>
      <c r="C250" s="78">
        <v>9</v>
      </c>
      <c r="D250" s="82" t="s">
        <v>624</v>
      </c>
      <c r="E250" s="82">
        <v>85621735.383100003</v>
      </c>
      <c r="F250" s="82">
        <v>0</v>
      </c>
      <c r="G250" s="82">
        <v>6256895.6935000001</v>
      </c>
      <c r="H250" s="82">
        <v>2607039.87</v>
      </c>
      <c r="I250" s="82">
        <v>11340623.444599999</v>
      </c>
      <c r="J250" s="82">
        <v>4536249.3777999999</v>
      </c>
      <c r="K250" s="82">
        <v>3783456.7502000001</v>
      </c>
      <c r="L250" s="82">
        <v>25797144.260000002</v>
      </c>
      <c r="M250" s="82">
        <v>7880908.1540000001</v>
      </c>
      <c r="N250" s="82">
        <v>41863187.530000001</v>
      </c>
      <c r="O250" s="82">
        <v>4198294.3433999997</v>
      </c>
      <c r="P250" s="82">
        <f t="shared" si="71"/>
        <v>2099147.1716999998</v>
      </c>
      <c r="Q250" s="82">
        <f t="shared" si="72"/>
        <v>2099147.1716999998</v>
      </c>
      <c r="R250" s="82">
        <v>80723818.599999994</v>
      </c>
      <c r="S250" s="91">
        <f t="shared" si="57"/>
        <v>272510206.2349</v>
      </c>
      <c r="T250" s="90"/>
      <c r="U250" s="206"/>
      <c r="V250" s="92">
        <v>27</v>
      </c>
      <c r="W250" s="79" t="s">
        <v>120</v>
      </c>
      <c r="X250" s="82" t="s">
        <v>625</v>
      </c>
      <c r="Y250" s="82">
        <v>71721042.537699997</v>
      </c>
      <c r="Z250" s="82">
        <f t="shared" si="67"/>
        <v>-2734288.17</v>
      </c>
      <c r="AA250" s="82">
        <v>5241088.3777000001</v>
      </c>
      <c r="AB250" s="82">
        <v>2183786.8199999998</v>
      </c>
      <c r="AC250" s="82">
        <v>9499472.6844999995</v>
      </c>
      <c r="AD250" s="82">
        <v>3799789.0737999999</v>
      </c>
      <c r="AE250" s="82">
        <v>3169212.3653000002</v>
      </c>
      <c r="AF250" s="82">
        <v>21608976.649999999</v>
      </c>
      <c r="AG250" s="82">
        <v>5341221.4298999999</v>
      </c>
      <c r="AH250" s="82">
        <v>33705749.380000003</v>
      </c>
      <c r="AI250" s="82">
        <v>3516701.0554</v>
      </c>
      <c r="AJ250" s="82">
        <v>0</v>
      </c>
      <c r="AK250" s="82">
        <f t="shared" si="58"/>
        <v>3516701.0554</v>
      </c>
      <c r="AL250" s="82">
        <v>66436751.445500001</v>
      </c>
      <c r="AM250" s="91">
        <f t="shared" si="66"/>
        <v>223489503.6498</v>
      </c>
    </row>
    <row r="251" spans="1:39" ht="24.9" customHeight="1">
      <c r="A251" s="204"/>
      <c r="B251" s="206"/>
      <c r="C251" s="78">
        <v>10</v>
      </c>
      <c r="D251" s="82" t="s">
        <v>626</v>
      </c>
      <c r="E251" s="82">
        <v>62302377.002599999</v>
      </c>
      <c r="F251" s="82">
        <v>0</v>
      </c>
      <c r="G251" s="82">
        <v>4552809.7816000003</v>
      </c>
      <c r="H251" s="82">
        <v>1897004.08</v>
      </c>
      <c r="I251" s="82">
        <v>8251967.7290000003</v>
      </c>
      <c r="J251" s="82">
        <v>3300787.0917000002</v>
      </c>
      <c r="K251" s="82">
        <v>2753019.9868999999</v>
      </c>
      <c r="L251" s="82">
        <v>18771208.039999999</v>
      </c>
      <c r="M251" s="82">
        <v>6487379.8454</v>
      </c>
      <c r="N251" s="82">
        <v>34445157.549999997</v>
      </c>
      <c r="O251" s="82">
        <v>3054875.2111</v>
      </c>
      <c r="P251" s="82">
        <f t="shared" si="71"/>
        <v>1527437.60555</v>
      </c>
      <c r="Q251" s="82">
        <f t="shared" si="72"/>
        <v>1527437.60555</v>
      </c>
      <c r="R251" s="82">
        <v>61259527.677699998</v>
      </c>
      <c r="S251" s="91">
        <f t="shared" si="57"/>
        <v>205548676.39045</v>
      </c>
      <c r="T251" s="90"/>
      <c r="U251" s="206"/>
      <c r="V251" s="92">
        <v>28</v>
      </c>
      <c r="W251" s="79" t="s">
        <v>120</v>
      </c>
      <c r="X251" s="82" t="s">
        <v>627</v>
      </c>
      <c r="Y251" s="82">
        <v>71951005.653699994</v>
      </c>
      <c r="Z251" s="82">
        <f t="shared" si="67"/>
        <v>-2734288.17</v>
      </c>
      <c r="AA251" s="82">
        <v>5257893.1670000004</v>
      </c>
      <c r="AB251" s="82">
        <v>2190788.8199999998</v>
      </c>
      <c r="AC251" s="82">
        <v>9529931.3651999999</v>
      </c>
      <c r="AD251" s="82">
        <v>3811972.5460999999</v>
      </c>
      <c r="AE251" s="82">
        <v>3179373.9849999999</v>
      </c>
      <c r="AF251" s="82">
        <v>21678262.699999999</v>
      </c>
      <c r="AG251" s="82">
        <v>5524774.7093000002</v>
      </c>
      <c r="AH251" s="82">
        <v>34682840.200000003</v>
      </c>
      <c r="AI251" s="82">
        <v>3527976.8470999999</v>
      </c>
      <c r="AJ251" s="82">
        <v>0</v>
      </c>
      <c r="AK251" s="82">
        <f t="shared" si="58"/>
        <v>3527976.8470999999</v>
      </c>
      <c r="AL251" s="82">
        <v>69000556.148100004</v>
      </c>
      <c r="AM251" s="91">
        <f t="shared" si="66"/>
        <v>227601087.97149998</v>
      </c>
    </row>
    <row r="252" spans="1:39" ht="24.9" customHeight="1">
      <c r="A252" s="204"/>
      <c r="B252" s="206"/>
      <c r="C252" s="78">
        <v>11</v>
      </c>
      <c r="D252" s="82" t="s">
        <v>628</v>
      </c>
      <c r="E252" s="82">
        <v>106903930.7718</v>
      </c>
      <c r="F252" s="82">
        <v>0</v>
      </c>
      <c r="G252" s="82">
        <v>7812113.8409000002</v>
      </c>
      <c r="H252" s="82">
        <v>3255047.43</v>
      </c>
      <c r="I252" s="82">
        <v>14159456.3366</v>
      </c>
      <c r="J252" s="82">
        <v>5663782.5346999997</v>
      </c>
      <c r="K252" s="82">
        <v>4723875.2717000004</v>
      </c>
      <c r="L252" s="82">
        <v>32209299.559999999</v>
      </c>
      <c r="M252" s="82">
        <v>9770202.3708999995</v>
      </c>
      <c r="N252" s="82">
        <v>51920278.619999997</v>
      </c>
      <c r="O252" s="82">
        <v>5241825.1726000002</v>
      </c>
      <c r="P252" s="82">
        <f t="shared" si="71"/>
        <v>2620912.5863000001</v>
      </c>
      <c r="Q252" s="82">
        <f t="shared" si="72"/>
        <v>2620912.5863000001</v>
      </c>
      <c r="R252" s="82">
        <v>107112785.4059</v>
      </c>
      <c r="S252" s="91">
        <f t="shared" si="57"/>
        <v>346151684.7288</v>
      </c>
      <c r="T252" s="90"/>
      <c r="U252" s="206"/>
      <c r="V252" s="92">
        <v>29</v>
      </c>
      <c r="W252" s="79" t="s">
        <v>120</v>
      </c>
      <c r="X252" s="82" t="s">
        <v>629</v>
      </c>
      <c r="Y252" s="82">
        <v>63405067.610600002</v>
      </c>
      <c r="Z252" s="82">
        <f t="shared" si="67"/>
        <v>-2734288.17</v>
      </c>
      <c r="AA252" s="82">
        <v>4633390.0230999999</v>
      </c>
      <c r="AB252" s="82">
        <v>1930579.18</v>
      </c>
      <c r="AC252" s="82">
        <v>8398019.4167999998</v>
      </c>
      <c r="AD252" s="82">
        <v>3359207.7667</v>
      </c>
      <c r="AE252" s="82">
        <v>2801745.7247000001</v>
      </c>
      <c r="AF252" s="82">
        <v>19103439.899999999</v>
      </c>
      <c r="AG252" s="82">
        <v>5028867.2374999998</v>
      </c>
      <c r="AH252" s="82">
        <v>32043025.52</v>
      </c>
      <c r="AI252" s="82">
        <v>3108943.4885</v>
      </c>
      <c r="AJ252" s="82">
        <v>0</v>
      </c>
      <c r="AK252" s="82">
        <f t="shared" si="58"/>
        <v>3108943.4885</v>
      </c>
      <c r="AL252" s="82">
        <v>62073902.958999999</v>
      </c>
      <c r="AM252" s="91">
        <f t="shared" si="66"/>
        <v>203151900.65689999</v>
      </c>
    </row>
    <row r="253" spans="1:39" ht="24.9" customHeight="1">
      <c r="A253" s="204"/>
      <c r="B253" s="206"/>
      <c r="C253" s="78">
        <v>12</v>
      </c>
      <c r="D253" s="82" t="s">
        <v>630</v>
      </c>
      <c r="E253" s="82">
        <v>110021152.46709999</v>
      </c>
      <c r="F253" s="82">
        <v>0</v>
      </c>
      <c r="G253" s="82">
        <v>8039907.9976000004</v>
      </c>
      <c r="H253" s="82">
        <v>3349961.67</v>
      </c>
      <c r="I253" s="82">
        <v>14572333.2455</v>
      </c>
      <c r="J253" s="82">
        <v>5828933.2982999999</v>
      </c>
      <c r="K253" s="82">
        <v>4861619.1917000003</v>
      </c>
      <c r="L253" s="82">
        <v>33148493.539999999</v>
      </c>
      <c r="M253" s="82">
        <v>9809023.4103999995</v>
      </c>
      <c r="N253" s="82">
        <v>52126930.780000001</v>
      </c>
      <c r="O253" s="82">
        <v>5394672.0421000002</v>
      </c>
      <c r="P253" s="82">
        <f t="shared" si="71"/>
        <v>2697336.0210500001</v>
      </c>
      <c r="Q253" s="82">
        <f t="shared" si="72"/>
        <v>2697336.0210500001</v>
      </c>
      <c r="R253" s="82">
        <v>107655023.40809999</v>
      </c>
      <c r="S253" s="91">
        <f t="shared" si="57"/>
        <v>352110715.02974999</v>
      </c>
      <c r="T253" s="90"/>
      <c r="U253" s="207"/>
      <c r="V253" s="92">
        <v>30</v>
      </c>
      <c r="W253" s="79" t="s">
        <v>120</v>
      </c>
      <c r="X253" s="82" t="s">
        <v>631</v>
      </c>
      <c r="Y253" s="82">
        <v>70542885.004500002</v>
      </c>
      <c r="Z253" s="82">
        <f t="shared" si="67"/>
        <v>-2734288.17</v>
      </c>
      <c r="AA253" s="82">
        <v>5154993.3136</v>
      </c>
      <c r="AB253" s="82">
        <v>2147913.88</v>
      </c>
      <c r="AC253" s="82">
        <v>9343425.3807999995</v>
      </c>
      <c r="AD253" s="82">
        <v>3737370.1523000002</v>
      </c>
      <c r="AE253" s="82">
        <v>3117151.892</v>
      </c>
      <c r="AF253" s="82">
        <v>21254007.210000001</v>
      </c>
      <c r="AG253" s="82">
        <v>5612729.1372999996</v>
      </c>
      <c r="AH253" s="82">
        <v>35151039.219999999</v>
      </c>
      <c r="AI253" s="82">
        <v>3458932.4049</v>
      </c>
      <c r="AJ253" s="82">
        <v>0</v>
      </c>
      <c r="AK253" s="82">
        <f t="shared" si="58"/>
        <v>3458932.4049</v>
      </c>
      <c r="AL253" s="82">
        <v>70229071.251499996</v>
      </c>
      <c r="AM253" s="91">
        <f t="shared" si="66"/>
        <v>227015230.67690003</v>
      </c>
    </row>
    <row r="254" spans="1:39" ht="24.9" customHeight="1">
      <c r="A254" s="204"/>
      <c r="B254" s="206"/>
      <c r="C254" s="78">
        <v>13</v>
      </c>
      <c r="D254" s="82" t="s">
        <v>632</v>
      </c>
      <c r="E254" s="82">
        <v>86235379.105599999</v>
      </c>
      <c r="F254" s="82">
        <v>0</v>
      </c>
      <c r="G254" s="82">
        <v>6301738.3349000001</v>
      </c>
      <c r="H254" s="82">
        <v>2625724.31</v>
      </c>
      <c r="I254" s="82">
        <v>11421900.731799999</v>
      </c>
      <c r="J254" s="82">
        <v>4568760.2927000001</v>
      </c>
      <c r="K254" s="82">
        <v>3810572.4641999998</v>
      </c>
      <c r="L254" s="82">
        <v>25982030.210000001</v>
      </c>
      <c r="M254" s="82">
        <v>7718741.8371000001</v>
      </c>
      <c r="N254" s="82">
        <v>40999943.780000001</v>
      </c>
      <c r="O254" s="82">
        <v>4228383.1633000001</v>
      </c>
      <c r="P254" s="82">
        <f t="shared" si="71"/>
        <v>2114191.5816500001</v>
      </c>
      <c r="Q254" s="82">
        <f t="shared" si="72"/>
        <v>2114191.5816500001</v>
      </c>
      <c r="R254" s="82">
        <v>78458739.125</v>
      </c>
      <c r="S254" s="91">
        <f t="shared" si="57"/>
        <v>270237721.77294999</v>
      </c>
      <c r="T254" s="90"/>
      <c r="U254" s="78"/>
      <c r="V254" s="194"/>
      <c r="W254" s="195"/>
      <c r="X254" s="83"/>
      <c r="Y254" s="83">
        <f>Y224+Y225+Y226+Y227+Y228+Y229+Y230+Y231+Y232+Y233+Y234+Y235+Y236+Y237+Y238+Y239+Y240+Y241+Y242+Y243+Y244+Y245+Y246+Y247+Y248+Y249+Y250+Y251+Y252+Y253</f>
        <v>2010348666.0630002</v>
      </c>
      <c r="Z254" s="83">
        <f t="shared" ref="Z254:AL254" si="73">Z224+Z225+Z226+Z227+Z228+Z229+Z230+Z231+Z232+Z233+Z234+Z235+Z236+Z237+Z238+Z239+Z240+Z241+Z242+Z243+Z244+Z245+Z246+Z247+Z248+Z249+Z250+Z251+Z252+Z253</f>
        <v>-82028645.100000039</v>
      </c>
      <c r="AA254" s="83">
        <f t="shared" si="73"/>
        <v>146908280.41409999</v>
      </c>
      <c r="AB254" s="83">
        <f t="shared" si="73"/>
        <v>61211783.520000003</v>
      </c>
      <c r="AC254" s="83">
        <f t="shared" si="73"/>
        <v>266271258.25079998</v>
      </c>
      <c r="AD254" s="83">
        <f t="shared" si="73"/>
        <v>106508503.29990001</v>
      </c>
      <c r="AE254" s="83">
        <f t="shared" si="73"/>
        <v>88833369.200299993</v>
      </c>
      <c r="AF254" s="83">
        <f t="shared" si="73"/>
        <v>605701978.82999992</v>
      </c>
      <c r="AG254" s="83">
        <f t="shared" si="73"/>
        <v>154472889.15790004</v>
      </c>
      <c r="AH254" s="83">
        <f t="shared" si="73"/>
        <v>980490867.01000023</v>
      </c>
      <c r="AI254" s="83">
        <f t="shared" si="73"/>
        <v>98573515.18690002</v>
      </c>
      <c r="AJ254" s="83">
        <f t="shared" si="73"/>
        <v>0</v>
      </c>
      <c r="AK254" s="83">
        <f t="shared" si="73"/>
        <v>98573515.18690002</v>
      </c>
      <c r="AL254" s="83">
        <f t="shared" si="73"/>
        <v>1912596550.8379996</v>
      </c>
      <c r="AM254" s="91">
        <f>SUM(AM224:AM253)</f>
        <v>6349889016.6709013</v>
      </c>
    </row>
    <row r="255" spans="1:39" ht="24.9" customHeight="1">
      <c r="A255" s="204"/>
      <c r="B255" s="206"/>
      <c r="C255" s="78">
        <v>14</v>
      </c>
      <c r="D255" s="82" t="s">
        <v>633</v>
      </c>
      <c r="E255" s="82">
        <v>82240543.406299993</v>
      </c>
      <c r="F255" s="82">
        <v>0</v>
      </c>
      <c r="G255" s="82">
        <v>6009811.6392000001</v>
      </c>
      <c r="H255" s="82">
        <v>2504088.1800000002</v>
      </c>
      <c r="I255" s="82">
        <v>10892783.596000001</v>
      </c>
      <c r="J255" s="82">
        <v>4357113.4384000003</v>
      </c>
      <c r="K255" s="82">
        <v>3634048.5007000002</v>
      </c>
      <c r="L255" s="82">
        <v>24778418.149999999</v>
      </c>
      <c r="M255" s="82">
        <v>7404383.9780999999</v>
      </c>
      <c r="N255" s="82">
        <v>39326554.009999998</v>
      </c>
      <c r="O255" s="82">
        <v>4032504.2075999998</v>
      </c>
      <c r="P255" s="82">
        <f t="shared" si="71"/>
        <v>2016252.1037999999</v>
      </c>
      <c r="Q255" s="82">
        <f t="shared" si="72"/>
        <v>2016252.1037999999</v>
      </c>
      <c r="R255" s="82">
        <v>74067904.160999998</v>
      </c>
      <c r="S255" s="91">
        <f t="shared" si="57"/>
        <v>257231901.16350001</v>
      </c>
      <c r="T255" s="90"/>
      <c r="U255" s="205">
        <v>30</v>
      </c>
      <c r="V255" s="92">
        <v>1</v>
      </c>
      <c r="W255" s="79" t="s">
        <v>121</v>
      </c>
      <c r="X255" s="82" t="s">
        <v>634</v>
      </c>
      <c r="Y255" s="82">
        <v>69427609.338799998</v>
      </c>
      <c r="Z255" s="82">
        <f>-2536017.62</f>
        <v>-2536017.62</v>
      </c>
      <c r="AA255" s="82">
        <v>5073493.4061000003</v>
      </c>
      <c r="AB255" s="82">
        <v>2113955.59</v>
      </c>
      <c r="AC255" s="82">
        <v>9195706.7984999996</v>
      </c>
      <c r="AD255" s="82">
        <v>3678282.7193999998</v>
      </c>
      <c r="AE255" s="82">
        <v>3067870.0452000001</v>
      </c>
      <c r="AF255" s="82">
        <v>20917983.57</v>
      </c>
      <c r="AG255" s="82">
        <v>6130839.2605999997</v>
      </c>
      <c r="AH255" s="82">
        <v>27758801.93</v>
      </c>
      <c r="AI255" s="82">
        <v>3404247.0440000002</v>
      </c>
      <c r="AJ255" s="82">
        <v>0</v>
      </c>
      <c r="AK255" s="82">
        <f t="shared" si="58"/>
        <v>3404247.0440000002</v>
      </c>
      <c r="AL255" s="82">
        <v>96150495.076100007</v>
      </c>
      <c r="AM255" s="91">
        <f t="shared" ref="AM255:AM287" si="74">Y255+Z255+AA255+AB255+AC255+AD255+AE255+AF255+AG255+AH255+AK255+AL255</f>
        <v>244383267.15870005</v>
      </c>
    </row>
    <row r="256" spans="1:39" ht="24.9" customHeight="1">
      <c r="A256" s="204"/>
      <c r="B256" s="206"/>
      <c r="C256" s="78">
        <v>15</v>
      </c>
      <c r="D256" s="82" t="s">
        <v>635</v>
      </c>
      <c r="E256" s="82">
        <v>89758786.3618</v>
      </c>
      <c r="F256" s="82">
        <v>0</v>
      </c>
      <c r="G256" s="82">
        <v>6559214.9157999996</v>
      </c>
      <c r="H256" s="82">
        <v>2733006.22</v>
      </c>
      <c r="I256" s="82">
        <v>11888577.035</v>
      </c>
      <c r="J256" s="82">
        <v>4755430.8140000002</v>
      </c>
      <c r="K256" s="82">
        <v>3966264.9284000001</v>
      </c>
      <c r="L256" s="82">
        <v>27043604.640000001</v>
      </c>
      <c r="M256" s="82">
        <v>7203004.6001000004</v>
      </c>
      <c r="N256" s="82">
        <v>38254571.289999999</v>
      </c>
      <c r="O256" s="82">
        <v>4401146.5471999999</v>
      </c>
      <c r="P256" s="82">
        <f t="shared" si="71"/>
        <v>2200573.2736</v>
      </c>
      <c r="Q256" s="82">
        <f t="shared" si="72"/>
        <v>2200573.2736</v>
      </c>
      <c r="R256" s="82">
        <v>71255111.068700001</v>
      </c>
      <c r="S256" s="91">
        <f t="shared" si="57"/>
        <v>265618145.14740002</v>
      </c>
      <c r="T256" s="90"/>
      <c r="U256" s="206"/>
      <c r="V256" s="92">
        <v>2</v>
      </c>
      <c r="W256" s="79" t="s">
        <v>121</v>
      </c>
      <c r="X256" s="82" t="s">
        <v>636</v>
      </c>
      <c r="Y256" s="82">
        <v>80626166.055800006</v>
      </c>
      <c r="Z256" s="82">
        <f t="shared" ref="Z256:Z287" si="75">-2536017.62</f>
        <v>-2536017.62</v>
      </c>
      <c r="AA256" s="82">
        <v>5891839.3668</v>
      </c>
      <c r="AB256" s="82">
        <v>2454933.0699999998</v>
      </c>
      <c r="AC256" s="82">
        <v>10678958.8522</v>
      </c>
      <c r="AD256" s="82">
        <v>4271583.5409000004</v>
      </c>
      <c r="AE256" s="82">
        <v>3562712.3281999999</v>
      </c>
      <c r="AF256" s="82">
        <v>24292019.170000002</v>
      </c>
      <c r="AG256" s="82">
        <v>6971355.6005999995</v>
      </c>
      <c r="AH256" s="82">
        <v>32233038.559999999</v>
      </c>
      <c r="AI256" s="82">
        <v>3953346.3714000001</v>
      </c>
      <c r="AJ256" s="82">
        <v>0</v>
      </c>
      <c r="AK256" s="82">
        <f t="shared" si="58"/>
        <v>3953346.3714000001</v>
      </c>
      <c r="AL256" s="82">
        <v>107890518.1997</v>
      </c>
      <c r="AM256" s="91">
        <f t="shared" si="74"/>
        <v>280290453.49559999</v>
      </c>
    </row>
    <row r="257" spans="1:39" ht="24.9" customHeight="1">
      <c r="A257" s="204"/>
      <c r="B257" s="206"/>
      <c r="C257" s="78">
        <v>16</v>
      </c>
      <c r="D257" s="82" t="s">
        <v>637</v>
      </c>
      <c r="E257" s="82">
        <v>78737101.569600001</v>
      </c>
      <c r="F257" s="82">
        <v>0</v>
      </c>
      <c r="G257" s="82">
        <v>5753794.0515999999</v>
      </c>
      <c r="H257" s="82">
        <v>2397414.19</v>
      </c>
      <c r="I257" s="82">
        <v>10428751.7184</v>
      </c>
      <c r="J257" s="82">
        <v>4171500.6874000002</v>
      </c>
      <c r="K257" s="82">
        <v>3479238.2692</v>
      </c>
      <c r="L257" s="82">
        <v>23722859.140000001</v>
      </c>
      <c r="M257" s="82">
        <v>7410220.7459000004</v>
      </c>
      <c r="N257" s="82">
        <v>39357624.289999999</v>
      </c>
      <c r="O257" s="82">
        <v>3860719.7886999999</v>
      </c>
      <c r="P257" s="82">
        <f t="shared" si="71"/>
        <v>1930359.89435</v>
      </c>
      <c r="Q257" s="82">
        <f t="shared" si="72"/>
        <v>1930359.89435</v>
      </c>
      <c r="R257" s="82">
        <v>74149429.986900002</v>
      </c>
      <c r="S257" s="91">
        <f t="shared" si="57"/>
        <v>251538294.54334998</v>
      </c>
      <c r="T257" s="90"/>
      <c r="U257" s="206"/>
      <c r="V257" s="92">
        <v>3</v>
      </c>
      <c r="W257" s="79" t="s">
        <v>121</v>
      </c>
      <c r="X257" s="82" t="s">
        <v>638</v>
      </c>
      <c r="Y257" s="82">
        <v>80312471.356000006</v>
      </c>
      <c r="Z257" s="82">
        <f t="shared" si="75"/>
        <v>-2536017.62</v>
      </c>
      <c r="AA257" s="82">
        <v>5868915.8064000001</v>
      </c>
      <c r="AB257" s="82">
        <v>2445381.59</v>
      </c>
      <c r="AC257" s="82">
        <v>10637409.8991</v>
      </c>
      <c r="AD257" s="82">
        <v>4254963.9596999995</v>
      </c>
      <c r="AE257" s="82">
        <v>3548850.7738999999</v>
      </c>
      <c r="AF257" s="82">
        <v>24197505.460000001</v>
      </c>
      <c r="AG257" s="82">
        <v>6517732.0267000003</v>
      </c>
      <c r="AH257" s="82">
        <v>29818309.530000001</v>
      </c>
      <c r="AI257" s="82">
        <v>3937964.9652999998</v>
      </c>
      <c r="AJ257" s="82">
        <v>0</v>
      </c>
      <c r="AK257" s="82">
        <f t="shared" si="58"/>
        <v>3937964.9652999998</v>
      </c>
      <c r="AL257" s="82">
        <v>101554470.9469</v>
      </c>
      <c r="AM257" s="91">
        <f t="shared" si="74"/>
        <v>270557958.69400001</v>
      </c>
    </row>
    <row r="258" spans="1:39" ht="24.9" customHeight="1">
      <c r="A258" s="204"/>
      <c r="B258" s="206"/>
      <c r="C258" s="78">
        <v>17</v>
      </c>
      <c r="D258" s="82" t="s">
        <v>639</v>
      </c>
      <c r="E258" s="82">
        <v>64575114.772600003</v>
      </c>
      <c r="F258" s="82">
        <v>0</v>
      </c>
      <c r="G258" s="82">
        <v>4718892.4134999998</v>
      </c>
      <c r="H258" s="82">
        <v>1966205.17</v>
      </c>
      <c r="I258" s="82">
        <v>8552992.4995000008</v>
      </c>
      <c r="J258" s="82">
        <v>3421196.9997999999</v>
      </c>
      <c r="K258" s="82">
        <v>2853447.8166</v>
      </c>
      <c r="L258" s="82">
        <v>19455965.75</v>
      </c>
      <c r="M258" s="82">
        <v>6789552.3627000004</v>
      </c>
      <c r="N258" s="82">
        <v>36053682.310000002</v>
      </c>
      <c r="O258" s="82">
        <v>3166314.4629000002</v>
      </c>
      <c r="P258" s="82">
        <f t="shared" si="71"/>
        <v>1583157.2314500001</v>
      </c>
      <c r="Q258" s="82">
        <f t="shared" si="72"/>
        <v>1583157.2314500001</v>
      </c>
      <c r="R258" s="82">
        <v>65480162.270199999</v>
      </c>
      <c r="S258" s="91">
        <f t="shared" si="57"/>
        <v>215450369.59635001</v>
      </c>
      <c r="T258" s="90"/>
      <c r="U258" s="206"/>
      <c r="V258" s="92">
        <v>4</v>
      </c>
      <c r="W258" s="79" t="s">
        <v>121</v>
      </c>
      <c r="X258" s="82" t="s">
        <v>640</v>
      </c>
      <c r="Y258" s="82">
        <v>86045363.855900005</v>
      </c>
      <c r="Z258" s="82">
        <f t="shared" si="75"/>
        <v>-2536017.62</v>
      </c>
      <c r="AA258" s="82">
        <v>6287852.7764999997</v>
      </c>
      <c r="AB258" s="82">
        <v>2619938.66</v>
      </c>
      <c r="AC258" s="82">
        <v>11396733.157500001</v>
      </c>
      <c r="AD258" s="82">
        <v>4558693.2630000003</v>
      </c>
      <c r="AE258" s="82">
        <v>3802176.0625</v>
      </c>
      <c r="AF258" s="82">
        <v>25924780.129999999</v>
      </c>
      <c r="AG258" s="82">
        <v>5876232.0449999999</v>
      </c>
      <c r="AH258" s="82">
        <v>26403476.789999999</v>
      </c>
      <c r="AI258" s="82">
        <v>4219066.1371999998</v>
      </c>
      <c r="AJ258" s="82">
        <v>0</v>
      </c>
      <c r="AK258" s="82">
        <f t="shared" si="58"/>
        <v>4219066.1371999998</v>
      </c>
      <c r="AL258" s="82">
        <v>92594235.1241</v>
      </c>
      <c r="AM258" s="91">
        <f t="shared" si="74"/>
        <v>267192530.38169998</v>
      </c>
    </row>
    <row r="259" spans="1:39" ht="24.9" customHeight="1">
      <c r="A259" s="204"/>
      <c r="B259" s="207"/>
      <c r="C259" s="78">
        <v>18</v>
      </c>
      <c r="D259" s="82" t="s">
        <v>641</v>
      </c>
      <c r="E259" s="82">
        <v>80357215.596300006</v>
      </c>
      <c r="F259" s="82">
        <v>0</v>
      </c>
      <c r="G259" s="82">
        <v>5872185.5374999996</v>
      </c>
      <c r="H259" s="82">
        <v>2446743.9700000002</v>
      </c>
      <c r="I259" s="82">
        <v>10643336.286699999</v>
      </c>
      <c r="J259" s="82">
        <v>4257334.5147000002</v>
      </c>
      <c r="K259" s="82">
        <v>3550827.9342999998</v>
      </c>
      <c r="L259" s="82">
        <v>24210986.539999999</v>
      </c>
      <c r="M259" s="82">
        <v>7044638.716</v>
      </c>
      <c r="N259" s="82">
        <v>37411558</v>
      </c>
      <c r="O259" s="82">
        <v>3940158.9114999999</v>
      </c>
      <c r="P259" s="82">
        <f t="shared" si="71"/>
        <v>1970079.45575</v>
      </c>
      <c r="Q259" s="82">
        <f t="shared" si="72"/>
        <v>1970079.45575</v>
      </c>
      <c r="R259" s="82">
        <v>69043114.640699998</v>
      </c>
      <c r="S259" s="91">
        <f t="shared" si="57"/>
        <v>246808021.19194996</v>
      </c>
      <c r="T259" s="90"/>
      <c r="U259" s="206"/>
      <c r="V259" s="92">
        <v>5</v>
      </c>
      <c r="W259" s="79" t="s">
        <v>121</v>
      </c>
      <c r="X259" s="82" t="s">
        <v>642</v>
      </c>
      <c r="Y259" s="82">
        <v>87301653.322300002</v>
      </c>
      <c r="Z259" s="82">
        <f t="shared" si="75"/>
        <v>-2536017.62</v>
      </c>
      <c r="AA259" s="82">
        <v>6379657.4113999996</v>
      </c>
      <c r="AB259" s="82">
        <v>2658190.59</v>
      </c>
      <c r="AC259" s="82">
        <v>11563129.0582</v>
      </c>
      <c r="AD259" s="82">
        <v>4625251.6232000003</v>
      </c>
      <c r="AE259" s="82">
        <v>3857689.0329</v>
      </c>
      <c r="AF259" s="82">
        <v>26303290.100000001</v>
      </c>
      <c r="AG259" s="82">
        <v>7735950.4013</v>
      </c>
      <c r="AH259" s="82">
        <v>36303129.649999999</v>
      </c>
      <c r="AI259" s="82">
        <v>4280665.8340999996</v>
      </c>
      <c r="AJ259" s="82">
        <v>0</v>
      </c>
      <c r="AK259" s="82">
        <f t="shared" si="58"/>
        <v>4280665.8340999996</v>
      </c>
      <c r="AL259" s="82">
        <v>118570097.1856</v>
      </c>
      <c r="AM259" s="91">
        <f t="shared" si="74"/>
        <v>307042686.58900005</v>
      </c>
    </row>
    <row r="260" spans="1:39" ht="24.9" customHeight="1">
      <c r="A260" s="78"/>
      <c r="B260" s="193" t="s">
        <v>608</v>
      </c>
      <c r="C260" s="194"/>
      <c r="D260" s="83"/>
      <c r="E260" s="83">
        <f>SUM(E242:E259)</f>
        <v>1465578143.0684004</v>
      </c>
      <c r="F260" s="83">
        <f t="shared" ref="F260:S260" si="76">SUM(F242:F259)</f>
        <v>0</v>
      </c>
      <c r="G260" s="83">
        <f t="shared" si="76"/>
        <v>107098618.486</v>
      </c>
      <c r="H260" s="83">
        <f t="shared" si="76"/>
        <v>44624424.359999999</v>
      </c>
      <c r="I260" s="83">
        <f t="shared" si="76"/>
        <v>194116246.0061</v>
      </c>
      <c r="J260" s="83">
        <f t="shared" si="76"/>
        <v>77646498.402699992</v>
      </c>
      <c r="K260" s="83">
        <f t="shared" si="76"/>
        <v>64761027.016299993</v>
      </c>
      <c r="L260" s="83">
        <f t="shared" si="76"/>
        <v>441566976.07999992</v>
      </c>
      <c r="M260" s="83">
        <f t="shared" si="76"/>
        <v>138168838.04970002</v>
      </c>
      <c r="N260" s="83">
        <f t="shared" si="76"/>
        <v>733908028.8599999</v>
      </c>
      <c r="O260" s="83">
        <f t="shared" si="76"/>
        <v>71861758.003400013</v>
      </c>
      <c r="P260" s="83">
        <f t="shared" si="76"/>
        <v>35930879.001700006</v>
      </c>
      <c r="Q260" s="83">
        <f t="shared" si="76"/>
        <v>35930879.001700006</v>
      </c>
      <c r="R260" s="83">
        <f t="shared" si="76"/>
        <v>1401522969.1129003</v>
      </c>
      <c r="S260" s="91">
        <f t="shared" si="76"/>
        <v>4704922648.443799</v>
      </c>
      <c r="T260" s="90"/>
      <c r="U260" s="206"/>
      <c r="V260" s="92">
        <v>6</v>
      </c>
      <c r="W260" s="79" t="s">
        <v>121</v>
      </c>
      <c r="X260" s="82" t="s">
        <v>643</v>
      </c>
      <c r="Y260" s="82">
        <v>89728329.238399997</v>
      </c>
      <c r="Z260" s="82">
        <f t="shared" si="75"/>
        <v>-2536017.62</v>
      </c>
      <c r="AA260" s="82">
        <v>6556989.2304999996</v>
      </c>
      <c r="AB260" s="82">
        <v>2732078.85</v>
      </c>
      <c r="AC260" s="82">
        <v>11884542.9802</v>
      </c>
      <c r="AD260" s="82">
        <v>4753817.1920999996</v>
      </c>
      <c r="AE260" s="82">
        <v>3964919.0877</v>
      </c>
      <c r="AF260" s="82">
        <v>27034428.149999999</v>
      </c>
      <c r="AG260" s="82">
        <v>8010605.1720000003</v>
      </c>
      <c r="AH260" s="82">
        <v>37765171.950000003</v>
      </c>
      <c r="AI260" s="82">
        <v>4399653.1419000002</v>
      </c>
      <c r="AJ260" s="82">
        <v>0</v>
      </c>
      <c r="AK260" s="82">
        <f t="shared" si="58"/>
        <v>4399653.1419000002</v>
      </c>
      <c r="AL260" s="82">
        <v>122406374.0133</v>
      </c>
      <c r="AM260" s="91">
        <f t="shared" si="74"/>
        <v>316700891.38609999</v>
      </c>
    </row>
    <row r="261" spans="1:39" ht="24.9" customHeight="1">
      <c r="A261" s="204">
        <v>13</v>
      </c>
      <c r="B261" s="205" t="s">
        <v>644</v>
      </c>
      <c r="C261" s="78">
        <v>1</v>
      </c>
      <c r="D261" s="82" t="s">
        <v>645</v>
      </c>
      <c r="E261" s="82">
        <v>94421438.179499999</v>
      </c>
      <c r="F261" s="82">
        <v>0</v>
      </c>
      <c r="G261" s="82">
        <v>6899942.9557999996</v>
      </c>
      <c r="H261" s="82">
        <v>2874976.23</v>
      </c>
      <c r="I261" s="82">
        <v>12506146.6075</v>
      </c>
      <c r="J261" s="82">
        <v>5002458.6430000002</v>
      </c>
      <c r="K261" s="82">
        <v>4172298.3777999999</v>
      </c>
      <c r="L261" s="82">
        <v>28448424.350000001</v>
      </c>
      <c r="M261" s="82">
        <v>7214914.6882999996</v>
      </c>
      <c r="N261" s="82">
        <v>38934850.560000002</v>
      </c>
      <c r="O261" s="82">
        <v>4629770.5603999998</v>
      </c>
      <c r="P261" s="82">
        <v>0</v>
      </c>
      <c r="Q261" s="82">
        <f>O261</f>
        <v>4629770.5603999998</v>
      </c>
      <c r="R261" s="82">
        <v>99355682.078299999</v>
      </c>
      <c r="S261" s="91">
        <f t="shared" si="57"/>
        <v>304460903.2306</v>
      </c>
      <c r="T261" s="90"/>
      <c r="U261" s="206"/>
      <c r="V261" s="92">
        <v>7</v>
      </c>
      <c r="W261" s="79" t="s">
        <v>121</v>
      </c>
      <c r="X261" s="82" t="s">
        <v>646</v>
      </c>
      <c r="Y261" s="82">
        <v>97278101.523399994</v>
      </c>
      <c r="Z261" s="82">
        <f t="shared" si="75"/>
        <v>-2536017.62</v>
      </c>
      <c r="AA261" s="82">
        <v>7108696.5449999999</v>
      </c>
      <c r="AB261" s="82">
        <v>2961956.89</v>
      </c>
      <c r="AC261" s="82">
        <v>12884512.4879</v>
      </c>
      <c r="AD261" s="82">
        <v>5153804.9950999999</v>
      </c>
      <c r="AE261" s="82">
        <v>4298528.7346999999</v>
      </c>
      <c r="AF261" s="82">
        <v>29309114.18</v>
      </c>
      <c r="AG261" s="82">
        <v>8267640.7443000004</v>
      </c>
      <c r="AH261" s="82">
        <v>39133423.719999999</v>
      </c>
      <c r="AI261" s="82">
        <v>4769841.4606999997</v>
      </c>
      <c r="AJ261" s="82">
        <v>0</v>
      </c>
      <c r="AK261" s="82">
        <f t="shared" si="58"/>
        <v>4769841.4606999997</v>
      </c>
      <c r="AL261" s="82">
        <v>125996552.3593</v>
      </c>
      <c r="AM261" s="91">
        <f t="shared" si="74"/>
        <v>334626156.02039999</v>
      </c>
    </row>
    <row r="262" spans="1:39" ht="24.9" customHeight="1">
      <c r="A262" s="204"/>
      <c r="B262" s="206"/>
      <c r="C262" s="78">
        <v>2</v>
      </c>
      <c r="D262" s="82" t="s">
        <v>647</v>
      </c>
      <c r="E262" s="82">
        <v>71848334.065799996</v>
      </c>
      <c r="F262" s="82">
        <v>0</v>
      </c>
      <c r="G262" s="82">
        <v>5250390.3359000003</v>
      </c>
      <c r="H262" s="82">
        <v>2187662.64</v>
      </c>
      <c r="I262" s="82">
        <v>9516332.4839999992</v>
      </c>
      <c r="J262" s="82">
        <v>3806532.9936000002</v>
      </c>
      <c r="K262" s="82">
        <v>3174837.1285999999</v>
      </c>
      <c r="L262" s="82">
        <v>21647328.57</v>
      </c>
      <c r="M262" s="82">
        <v>5467935.2440999998</v>
      </c>
      <c r="N262" s="82">
        <v>29635329.48</v>
      </c>
      <c r="O262" s="82">
        <v>3522942.5466999998</v>
      </c>
      <c r="P262" s="82">
        <v>0</v>
      </c>
      <c r="Q262" s="82">
        <f t="shared" ref="Q262:Q276" si="77">O262</f>
        <v>3522942.5466999998</v>
      </c>
      <c r="R262" s="82">
        <v>74954515.679199994</v>
      </c>
      <c r="S262" s="91">
        <f t="shared" si="57"/>
        <v>231012141.16789997</v>
      </c>
      <c r="T262" s="90"/>
      <c r="U262" s="206"/>
      <c r="V262" s="92">
        <v>8</v>
      </c>
      <c r="W262" s="79" t="s">
        <v>121</v>
      </c>
      <c r="X262" s="82" t="s">
        <v>648</v>
      </c>
      <c r="Y262" s="82">
        <v>71593112.738800004</v>
      </c>
      <c r="Z262" s="82">
        <f t="shared" si="75"/>
        <v>-2536017.62</v>
      </c>
      <c r="AA262" s="82">
        <v>5231739.7770999996</v>
      </c>
      <c r="AB262" s="82">
        <v>2179891.5699999998</v>
      </c>
      <c r="AC262" s="82">
        <v>9482528.3458999991</v>
      </c>
      <c r="AD262" s="82">
        <v>3793011.3382999999</v>
      </c>
      <c r="AE262" s="82">
        <v>3163559.3982000002</v>
      </c>
      <c r="AF262" s="82">
        <v>21570432.43</v>
      </c>
      <c r="AG262" s="82">
        <v>6334048.0734000001</v>
      </c>
      <c r="AH262" s="82">
        <v>28840523.100000001</v>
      </c>
      <c r="AI262" s="82">
        <v>3510428.2680000002</v>
      </c>
      <c r="AJ262" s="82">
        <v>0</v>
      </c>
      <c r="AK262" s="82">
        <f t="shared" si="58"/>
        <v>3510428.2680000002</v>
      </c>
      <c r="AL262" s="82">
        <v>98988841.039199993</v>
      </c>
      <c r="AM262" s="91">
        <f t="shared" si="74"/>
        <v>252152098.45890003</v>
      </c>
    </row>
    <row r="263" spans="1:39" ht="24.9" customHeight="1">
      <c r="A263" s="204"/>
      <c r="B263" s="206"/>
      <c r="C263" s="78">
        <v>3</v>
      </c>
      <c r="D263" s="82" t="s">
        <v>649</v>
      </c>
      <c r="E263" s="82">
        <v>68506376.302499995</v>
      </c>
      <c r="F263" s="82">
        <v>0</v>
      </c>
      <c r="G263" s="82">
        <v>5006173.3618000001</v>
      </c>
      <c r="H263" s="82">
        <v>2085905.57</v>
      </c>
      <c r="I263" s="82">
        <v>9073689.2182999998</v>
      </c>
      <c r="J263" s="82">
        <v>3629475.6872999999</v>
      </c>
      <c r="K263" s="82">
        <v>3027162.5621000002</v>
      </c>
      <c r="L263" s="82">
        <v>20640423.420000002</v>
      </c>
      <c r="M263" s="82">
        <v>4800932.0718</v>
      </c>
      <c r="N263" s="82">
        <v>26084738.149999999</v>
      </c>
      <c r="O263" s="82">
        <v>3359076.1836000001</v>
      </c>
      <c r="P263" s="82">
        <v>0</v>
      </c>
      <c r="Q263" s="82">
        <f t="shared" si="77"/>
        <v>3359076.1836000001</v>
      </c>
      <c r="R263" s="82">
        <v>65638060.669699997</v>
      </c>
      <c r="S263" s="91">
        <f t="shared" si="57"/>
        <v>211852013.19709998</v>
      </c>
      <c r="T263" s="90"/>
      <c r="U263" s="206"/>
      <c r="V263" s="92">
        <v>9</v>
      </c>
      <c r="W263" s="79" t="s">
        <v>121</v>
      </c>
      <c r="X263" s="82" t="s">
        <v>650</v>
      </c>
      <c r="Y263" s="82">
        <v>84965915.776600003</v>
      </c>
      <c r="Z263" s="82">
        <f t="shared" si="75"/>
        <v>-2536017.62</v>
      </c>
      <c r="AA263" s="82">
        <v>6208971.0065000001</v>
      </c>
      <c r="AB263" s="82">
        <v>2587071.25</v>
      </c>
      <c r="AC263" s="82">
        <v>11253759.9493</v>
      </c>
      <c r="AD263" s="82">
        <v>4501503.9797</v>
      </c>
      <c r="AE263" s="82">
        <v>3754477.3665999998</v>
      </c>
      <c r="AF263" s="82">
        <v>25599551.059999999</v>
      </c>
      <c r="AG263" s="82">
        <v>7566869.2570000002</v>
      </c>
      <c r="AH263" s="82">
        <v>35403076.899999999</v>
      </c>
      <c r="AI263" s="82">
        <v>4166137.5117000001</v>
      </c>
      <c r="AJ263" s="82">
        <v>0</v>
      </c>
      <c r="AK263" s="82">
        <f t="shared" si="58"/>
        <v>4166137.5117000001</v>
      </c>
      <c r="AL263" s="82">
        <v>116208433.943</v>
      </c>
      <c r="AM263" s="91">
        <f t="shared" si="74"/>
        <v>299679750.3804</v>
      </c>
    </row>
    <row r="264" spans="1:39" ht="24.9" customHeight="1">
      <c r="A264" s="204"/>
      <c r="B264" s="206"/>
      <c r="C264" s="78">
        <v>4</v>
      </c>
      <c r="D264" s="82" t="s">
        <v>651</v>
      </c>
      <c r="E264" s="82">
        <v>70736552.652799994</v>
      </c>
      <c r="F264" s="82">
        <v>0</v>
      </c>
      <c r="G264" s="82">
        <v>5169145.7746000001</v>
      </c>
      <c r="H264" s="82">
        <v>2153810.7400000002</v>
      </c>
      <c r="I264" s="82">
        <v>9369076.7163999993</v>
      </c>
      <c r="J264" s="82">
        <v>3747630.6866000001</v>
      </c>
      <c r="K264" s="82">
        <v>3125709.6860000002</v>
      </c>
      <c r="L264" s="82">
        <v>21312357.719999999</v>
      </c>
      <c r="M264" s="82">
        <v>5356448.6235999996</v>
      </c>
      <c r="N264" s="82">
        <v>29041863.890000001</v>
      </c>
      <c r="O264" s="82">
        <v>3468428.5194000001</v>
      </c>
      <c r="P264" s="82">
        <v>0</v>
      </c>
      <c r="Q264" s="82">
        <f t="shared" si="77"/>
        <v>3468428.5194000001</v>
      </c>
      <c r="R264" s="82">
        <v>73397311.565300003</v>
      </c>
      <c r="S264" s="91">
        <f t="shared" ref="S264:S327" si="78">E264+F264+G264+H264+I264+J264+K264+L264+M264+N264+Q264+R264</f>
        <v>226878336.5747</v>
      </c>
      <c r="T264" s="90"/>
      <c r="U264" s="206"/>
      <c r="V264" s="92">
        <v>10</v>
      </c>
      <c r="W264" s="79" t="s">
        <v>121</v>
      </c>
      <c r="X264" s="82" t="s">
        <v>652</v>
      </c>
      <c r="Y264" s="82">
        <v>88955409.452800006</v>
      </c>
      <c r="Z264" s="82">
        <f t="shared" si="75"/>
        <v>-2536017.62</v>
      </c>
      <c r="AA264" s="82">
        <v>6500507.3283000002</v>
      </c>
      <c r="AB264" s="82">
        <v>2708544.72</v>
      </c>
      <c r="AC264" s="82">
        <v>11782169.532600001</v>
      </c>
      <c r="AD264" s="82">
        <v>4712867.8130000001</v>
      </c>
      <c r="AE264" s="82">
        <v>3930765.2765000002</v>
      </c>
      <c r="AF264" s="82">
        <v>26801553.600000001</v>
      </c>
      <c r="AG264" s="82">
        <v>7746970.5674000001</v>
      </c>
      <c r="AH264" s="82">
        <v>36361792.200000003</v>
      </c>
      <c r="AI264" s="82">
        <v>4361754.5318999998</v>
      </c>
      <c r="AJ264" s="82">
        <v>0</v>
      </c>
      <c r="AK264" s="82">
        <f t="shared" ref="AK264:AK327" si="79">AI264-AJ264</f>
        <v>4361754.5318999998</v>
      </c>
      <c r="AL264" s="82">
        <v>118724022.81200001</v>
      </c>
      <c r="AM264" s="91">
        <f t="shared" si="74"/>
        <v>310050340.21449995</v>
      </c>
    </row>
    <row r="265" spans="1:39" ht="24.9" customHeight="1">
      <c r="A265" s="204"/>
      <c r="B265" s="206"/>
      <c r="C265" s="78">
        <v>5</v>
      </c>
      <c r="D265" s="82" t="s">
        <v>653</v>
      </c>
      <c r="E265" s="82">
        <v>74923793.756200001</v>
      </c>
      <c r="F265" s="82">
        <v>0</v>
      </c>
      <c r="G265" s="82">
        <v>5475132.6914999997</v>
      </c>
      <c r="H265" s="82">
        <v>2281305.29</v>
      </c>
      <c r="I265" s="82">
        <v>9923678.0033</v>
      </c>
      <c r="J265" s="82">
        <v>3969471.2014000001</v>
      </c>
      <c r="K265" s="82">
        <v>3310735.6674000002</v>
      </c>
      <c r="L265" s="82">
        <v>22573939.989999998</v>
      </c>
      <c r="M265" s="82">
        <v>5653971.3277000003</v>
      </c>
      <c r="N265" s="82">
        <v>30625636.77</v>
      </c>
      <c r="O265" s="82">
        <v>3673741.6976999999</v>
      </c>
      <c r="P265" s="82">
        <v>0</v>
      </c>
      <c r="Q265" s="82">
        <f t="shared" si="77"/>
        <v>3673741.6976999999</v>
      </c>
      <c r="R265" s="82">
        <v>77552999.277899995</v>
      </c>
      <c r="S265" s="91">
        <f t="shared" si="78"/>
        <v>239964405.67309999</v>
      </c>
      <c r="T265" s="90"/>
      <c r="U265" s="206"/>
      <c r="V265" s="92">
        <v>11</v>
      </c>
      <c r="W265" s="79" t="s">
        <v>121</v>
      </c>
      <c r="X265" s="82" t="s">
        <v>654</v>
      </c>
      <c r="Y265" s="82">
        <v>64335735.652000003</v>
      </c>
      <c r="Z265" s="82">
        <f t="shared" si="75"/>
        <v>-2536017.62</v>
      </c>
      <c r="AA265" s="82">
        <v>4701399.54</v>
      </c>
      <c r="AB265" s="82">
        <v>1958916.48</v>
      </c>
      <c r="AC265" s="82">
        <v>8521286.6662000008</v>
      </c>
      <c r="AD265" s="82">
        <v>3408514.6664999998</v>
      </c>
      <c r="AE265" s="82">
        <v>2842870.1222000001</v>
      </c>
      <c r="AF265" s="82">
        <v>19383842.739999998</v>
      </c>
      <c r="AG265" s="82">
        <v>5791152.443</v>
      </c>
      <c r="AH265" s="82">
        <v>25950581.039999999</v>
      </c>
      <c r="AI265" s="82">
        <v>3154576.9759</v>
      </c>
      <c r="AJ265" s="82">
        <v>0</v>
      </c>
      <c r="AK265" s="82">
        <f t="shared" si="79"/>
        <v>3154576.9759</v>
      </c>
      <c r="AL265" s="82">
        <v>91405874.532000005</v>
      </c>
      <c r="AM265" s="91">
        <f t="shared" si="74"/>
        <v>228918733.2378</v>
      </c>
    </row>
    <row r="266" spans="1:39" ht="24.9" customHeight="1">
      <c r="A266" s="204"/>
      <c r="B266" s="206"/>
      <c r="C266" s="78">
        <v>6</v>
      </c>
      <c r="D266" s="82" t="s">
        <v>655</v>
      </c>
      <c r="E266" s="82">
        <v>76377934.562900007</v>
      </c>
      <c r="F266" s="82">
        <v>0</v>
      </c>
      <c r="G266" s="82">
        <v>5581395.5149999997</v>
      </c>
      <c r="H266" s="82">
        <v>2325581.46</v>
      </c>
      <c r="I266" s="82">
        <v>10116279.3708</v>
      </c>
      <c r="J266" s="82">
        <v>4046511.7483999999</v>
      </c>
      <c r="K266" s="82">
        <v>3374991.301</v>
      </c>
      <c r="L266" s="82">
        <v>23012060.98</v>
      </c>
      <c r="M266" s="82">
        <v>5813121.2553000003</v>
      </c>
      <c r="N266" s="82">
        <v>31472823.670000002</v>
      </c>
      <c r="O266" s="82">
        <v>3745042.6482000002</v>
      </c>
      <c r="P266" s="82">
        <v>0</v>
      </c>
      <c r="Q266" s="82">
        <f t="shared" si="77"/>
        <v>3745042.6482000002</v>
      </c>
      <c r="R266" s="82">
        <v>79775946.936199993</v>
      </c>
      <c r="S266" s="91">
        <f t="shared" si="78"/>
        <v>245641689.44780001</v>
      </c>
      <c r="T266" s="90"/>
      <c r="U266" s="206"/>
      <c r="V266" s="92">
        <v>12</v>
      </c>
      <c r="W266" s="79" t="s">
        <v>121</v>
      </c>
      <c r="X266" s="82" t="s">
        <v>656</v>
      </c>
      <c r="Y266" s="82">
        <v>67094477.332800001</v>
      </c>
      <c r="Z266" s="82">
        <f t="shared" si="75"/>
        <v>-2536017.62</v>
      </c>
      <c r="AA266" s="82">
        <v>4902997.4036999997</v>
      </c>
      <c r="AB266" s="82">
        <v>2042915.58</v>
      </c>
      <c r="AC266" s="82">
        <v>8886682.7941999994</v>
      </c>
      <c r="AD266" s="82">
        <v>3554673.1176999998</v>
      </c>
      <c r="AE266" s="82">
        <v>2964773.5126</v>
      </c>
      <c r="AF266" s="82">
        <v>20215029.550000001</v>
      </c>
      <c r="AG266" s="82">
        <v>5770603.9713000003</v>
      </c>
      <c r="AH266" s="82">
        <v>25841197.420000002</v>
      </c>
      <c r="AI266" s="82">
        <v>3289846.4788000002</v>
      </c>
      <c r="AJ266" s="82">
        <v>0</v>
      </c>
      <c r="AK266" s="82">
        <f t="shared" si="79"/>
        <v>3289846.4788000002</v>
      </c>
      <c r="AL266" s="82">
        <v>91118861.036899999</v>
      </c>
      <c r="AM266" s="91">
        <f t="shared" si="74"/>
        <v>233146040.57800001</v>
      </c>
    </row>
    <row r="267" spans="1:39" ht="24.9" customHeight="1">
      <c r="A267" s="204"/>
      <c r="B267" s="206"/>
      <c r="C267" s="78">
        <v>7</v>
      </c>
      <c r="D267" s="82" t="s">
        <v>657</v>
      </c>
      <c r="E267" s="82">
        <v>62935892.351899996</v>
      </c>
      <c r="F267" s="82">
        <v>0</v>
      </c>
      <c r="G267" s="82">
        <v>4599104.5621999996</v>
      </c>
      <c r="H267" s="82">
        <v>1916293.57</v>
      </c>
      <c r="I267" s="82">
        <v>8335877.0190000003</v>
      </c>
      <c r="J267" s="82">
        <v>3334350.8075999999</v>
      </c>
      <c r="K267" s="82">
        <v>2781013.7891000002</v>
      </c>
      <c r="L267" s="82">
        <v>18962081.149999999</v>
      </c>
      <c r="M267" s="82">
        <v>4876537.8157000002</v>
      </c>
      <c r="N267" s="82">
        <v>26487202.649999999</v>
      </c>
      <c r="O267" s="82">
        <v>3085938.3974000001</v>
      </c>
      <c r="P267" s="82">
        <v>0</v>
      </c>
      <c r="Q267" s="82">
        <f t="shared" si="77"/>
        <v>3085938.3974000001</v>
      </c>
      <c r="R267" s="82">
        <v>66694093.895199999</v>
      </c>
      <c r="S267" s="91">
        <f t="shared" si="78"/>
        <v>204008386.00809997</v>
      </c>
      <c r="T267" s="90"/>
      <c r="U267" s="206"/>
      <c r="V267" s="92">
        <v>13</v>
      </c>
      <c r="W267" s="79" t="s">
        <v>121</v>
      </c>
      <c r="X267" s="82" t="s">
        <v>658</v>
      </c>
      <c r="Y267" s="82">
        <v>65772929.749399997</v>
      </c>
      <c r="Z267" s="82">
        <f t="shared" si="75"/>
        <v>-2536017.62</v>
      </c>
      <c r="AA267" s="82">
        <v>4806423.9653000003</v>
      </c>
      <c r="AB267" s="82">
        <v>2002676.65</v>
      </c>
      <c r="AC267" s="82">
        <v>8711643.4372000005</v>
      </c>
      <c r="AD267" s="82">
        <v>3484657.3749000002</v>
      </c>
      <c r="AE267" s="82">
        <v>2906376.9139</v>
      </c>
      <c r="AF267" s="82">
        <v>19816857.829999998</v>
      </c>
      <c r="AG267" s="82">
        <v>5794223.2797999997</v>
      </c>
      <c r="AH267" s="82">
        <v>25966927.719999999</v>
      </c>
      <c r="AI267" s="82">
        <v>3225046.9777000002</v>
      </c>
      <c r="AJ267" s="82">
        <v>0</v>
      </c>
      <c r="AK267" s="82">
        <f t="shared" si="79"/>
        <v>3225046.9777000002</v>
      </c>
      <c r="AL267" s="82">
        <v>91448766.850799993</v>
      </c>
      <c r="AM267" s="91">
        <f t="shared" si="74"/>
        <v>231400513.12899995</v>
      </c>
    </row>
    <row r="268" spans="1:39" ht="24.9" customHeight="1">
      <c r="A268" s="204"/>
      <c r="B268" s="206"/>
      <c r="C268" s="78">
        <v>8</v>
      </c>
      <c r="D268" s="82" t="s">
        <v>659</v>
      </c>
      <c r="E268" s="82">
        <v>77531984.744299993</v>
      </c>
      <c r="F268" s="82">
        <v>0</v>
      </c>
      <c r="G268" s="82">
        <v>5665728.9096999997</v>
      </c>
      <c r="H268" s="82">
        <v>2360720.38</v>
      </c>
      <c r="I268" s="82">
        <v>10269133.648800001</v>
      </c>
      <c r="J268" s="82">
        <v>4107653.4594999999</v>
      </c>
      <c r="K268" s="82">
        <v>3425986.5175999999</v>
      </c>
      <c r="L268" s="82">
        <v>23359767.079999998</v>
      </c>
      <c r="M268" s="82">
        <v>5586859.3876999998</v>
      </c>
      <c r="N268" s="82">
        <v>30268386.489999998</v>
      </c>
      <c r="O268" s="82">
        <v>3801629.2420999999</v>
      </c>
      <c r="P268" s="82">
        <v>0</v>
      </c>
      <c r="Q268" s="82">
        <f t="shared" si="77"/>
        <v>3801629.2420999999</v>
      </c>
      <c r="R268" s="82">
        <v>76615604.380999997</v>
      </c>
      <c r="S268" s="91">
        <f t="shared" si="78"/>
        <v>242993454.24070001</v>
      </c>
      <c r="T268" s="90"/>
      <c r="U268" s="206"/>
      <c r="V268" s="92">
        <v>14</v>
      </c>
      <c r="W268" s="79" t="s">
        <v>121</v>
      </c>
      <c r="X268" s="82" t="s">
        <v>660</v>
      </c>
      <c r="Y268" s="82">
        <v>97690162.108700007</v>
      </c>
      <c r="Z268" s="82">
        <f t="shared" si="75"/>
        <v>-2536017.62</v>
      </c>
      <c r="AA268" s="82">
        <v>7138808.2927999999</v>
      </c>
      <c r="AB268" s="82">
        <v>2392809.4300000002</v>
      </c>
      <c r="AC268" s="82">
        <v>12939090.0308</v>
      </c>
      <c r="AD268" s="82">
        <v>4163488.4109</v>
      </c>
      <c r="AE268" s="82">
        <v>4316736.8847000003</v>
      </c>
      <c r="AF268" s="82">
        <v>29433264.739999998</v>
      </c>
      <c r="AG268" s="82">
        <v>7697064.0248999996</v>
      </c>
      <c r="AH268" s="82">
        <v>36096129.689999998</v>
      </c>
      <c r="AI268" s="82">
        <v>4790046.0456999997</v>
      </c>
      <c r="AJ268" s="82">
        <v>0</v>
      </c>
      <c r="AK268" s="82">
        <f t="shared" si="79"/>
        <v>4790046.0456999997</v>
      </c>
      <c r="AL268" s="82">
        <v>118026946.5809</v>
      </c>
      <c r="AM268" s="91">
        <f t="shared" si="74"/>
        <v>322148528.61940002</v>
      </c>
    </row>
    <row r="269" spans="1:39" ht="24.9" customHeight="1">
      <c r="A269" s="204"/>
      <c r="B269" s="206"/>
      <c r="C269" s="78">
        <v>9</v>
      </c>
      <c r="D269" s="82" t="s">
        <v>661</v>
      </c>
      <c r="E269" s="82">
        <v>82956141.933599994</v>
      </c>
      <c r="F269" s="82">
        <v>0</v>
      </c>
      <c r="G269" s="82">
        <v>6062104.7318000002</v>
      </c>
      <c r="H269" s="82">
        <v>2525876.9700000002</v>
      </c>
      <c r="I269" s="82">
        <v>10987564.8265</v>
      </c>
      <c r="J269" s="82">
        <v>4395025.9305999996</v>
      </c>
      <c r="K269" s="82">
        <v>3665669.3977000001</v>
      </c>
      <c r="L269" s="82">
        <v>24994022.27</v>
      </c>
      <c r="M269" s="82">
        <v>6265176.7423</v>
      </c>
      <c r="N269" s="82">
        <v>33879205.469999999</v>
      </c>
      <c r="O269" s="82">
        <v>4067592.1817000001</v>
      </c>
      <c r="P269" s="82">
        <v>0</v>
      </c>
      <c r="Q269" s="82">
        <f t="shared" si="77"/>
        <v>4067592.1817000001</v>
      </c>
      <c r="R269" s="82">
        <v>86090091.728400007</v>
      </c>
      <c r="S269" s="91">
        <f t="shared" si="78"/>
        <v>265888472.18260002</v>
      </c>
      <c r="T269" s="90"/>
      <c r="U269" s="206"/>
      <c r="V269" s="92">
        <v>15</v>
      </c>
      <c r="W269" s="79" t="s">
        <v>121</v>
      </c>
      <c r="X269" s="82" t="s">
        <v>662</v>
      </c>
      <c r="Y269" s="82">
        <v>66615564.068899997</v>
      </c>
      <c r="Z269" s="82">
        <f t="shared" si="75"/>
        <v>-2536017.62</v>
      </c>
      <c r="AA269" s="82">
        <v>4868000.3282000003</v>
      </c>
      <c r="AB269" s="82">
        <v>2028333.47</v>
      </c>
      <c r="AC269" s="82">
        <v>8823250.5949000008</v>
      </c>
      <c r="AD269" s="82">
        <v>3529300.2379999999</v>
      </c>
      <c r="AE269" s="82">
        <v>2943611.2736999998</v>
      </c>
      <c r="AF269" s="82">
        <v>20070736.809999999</v>
      </c>
      <c r="AG269" s="82">
        <v>5957184.5296</v>
      </c>
      <c r="AH269" s="82">
        <v>26834403.059999999</v>
      </c>
      <c r="AI269" s="82">
        <v>3266363.9035</v>
      </c>
      <c r="AJ269" s="82">
        <v>0</v>
      </c>
      <c r="AK269" s="82">
        <f t="shared" si="79"/>
        <v>3266363.9035</v>
      </c>
      <c r="AL269" s="82">
        <v>93724949.656599998</v>
      </c>
      <c r="AM269" s="91">
        <f t="shared" si="74"/>
        <v>236125680.31339997</v>
      </c>
    </row>
    <row r="270" spans="1:39" ht="24.9" customHeight="1">
      <c r="A270" s="204"/>
      <c r="B270" s="206"/>
      <c r="C270" s="78">
        <v>10</v>
      </c>
      <c r="D270" s="82" t="s">
        <v>663</v>
      </c>
      <c r="E270" s="82">
        <v>72438929.199900001</v>
      </c>
      <c r="F270" s="82">
        <v>0</v>
      </c>
      <c r="G270" s="82">
        <v>5293548.6782</v>
      </c>
      <c r="H270" s="82">
        <v>2205645.2799999998</v>
      </c>
      <c r="I270" s="82">
        <v>9594556.9791000001</v>
      </c>
      <c r="J270" s="82">
        <v>3837822.7916999999</v>
      </c>
      <c r="K270" s="82">
        <v>3200934.3706</v>
      </c>
      <c r="L270" s="82">
        <v>21825270.16</v>
      </c>
      <c r="M270" s="82">
        <v>5458809.8497000001</v>
      </c>
      <c r="N270" s="82">
        <v>29586753.18</v>
      </c>
      <c r="O270" s="82">
        <v>3551901.2239000001</v>
      </c>
      <c r="P270" s="82">
        <v>0</v>
      </c>
      <c r="Q270" s="82">
        <f t="shared" si="77"/>
        <v>3551901.2239000001</v>
      </c>
      <c r="R270" s="82">
        <v>74827055.526099995</v>
      </c>
      <c r="S270" s="91">
        <f t="shared" si="78"/>
        <v>231821227.2392</v>
      </c>
      <c r="T270" s="90"/>
      <c r="U270" s="206"/>
      <c r="V270" s="92">
        <v>16</v>
      </c>
      <c r="W270" s="79" t="s">
        <v>121</v>
      </c>
      <c r="X270" s="82" t="s">
        <v>664</v>
      </c>
      <c r="Y270" s="82">
        <v>69903578.957300007</v>
      </c>
      <c r="Z270" s="82">
        <f t="shared" si="75"/>
        <v>-2536017.62</v>
      </c>
      <c r="AA270" s="82">
        <v>5108275.3717</v>
      </c>
      <c r="AB270" s="82">
        <v>2128448.0699999998</v>
      </c>
      <c r="AC270" s="82">
        <v>9258749.1113000009</v>
      </c>
      <c r="AD270" s="82">
        <v>3703499.6444999999</v>
      </c>
      <c r="AE270" s="82">
        <v>3088902.2102000001</v>
      </c>
      <c r="AF270" s="82">
        <v>21061389.41</v>
      </c>
      <c r="AG270" s="82">
        <v>6004303.3619999997</v>
      </c>
      <c r="AH270" s="82">
        <v>27085226.030000001</v>
      </c>
      <c r="AI270" s="82">
        <v>3427585.2831000001</v>
      </c>
      <c r="AJ270" s="82">
        <v>0</v>
      </c>
      <c r="AK270" s="82">
        <f t="shared" si="79"/>
        <v>3427585.2831000001</v>
      </c>
      <c r="AL270" s="82">
        <v>94383088.179800004</v>
      </c>
      <c r="AM270" s="91">
        <f t="shared" si="74"/>
        <v>242617028.0099</v>
      </c>
    </row>
    <row r="271" spans="1:39" ht="24.9" customHeight="1">
      <c r="A271" s="204"/>
      <c r="B271" s="206"/>
      <c r="C271" s="78">
        <v>11</v>
      </c>
      <c r="D271" s="82" t="s">
        <v>665</v>
      </c>
      <c r="E271" s="82">
        <v>77630256.532900006</v>
      </c>
      <c r="F271" s="82">
        <v>0</v>
      </c>
      <c r="G271" s="82">
        <v>5672910.2209999999</v>
      </c>
      <c r="H271" s="82">
        <v>2363712.59</v>
      </c>
      <c r="I271" s="82">
        <v>10282149.7754</v>
      </c>
      <c r="J271" s="82">
        <v>4112859.9101999998</v>
      </c>
      <c r="K271" s="82">
        <v>3430328.9553999999</v>
      </c>
      <c r="L271" s="82">
        <v>23389375.579999998</v>
      </c>
      <c r="M271" s="82">
        <v>5688371.2334000003</v>
      </c>
      <c r="N271" s="82">
        <v>30808754.350000001</v>
      </c>
      <c r="O271" s="82">
        <v>3806447.8070999999</v>
      </c>
      <c r="P271" s="82">
        <v>0</v>
      </c>
      <c r="Q271" s="82">
        <f t="shared" si="77"/>
        <v>3806447.8070999999</v>
      </c>
      <c r="R271" s="82">
        <v>78033484.509000003</v>
      </c>
      <c r="S271" s="91">
        <f t="shared" si="78"/>
        <v>245218651.46440002</v>
      </c>
      <c r="T271" s="90"/>
      <c r="U271" s="206"/>
      <c r="V271" s="92">
        <v>17</v>
      </c>
      <c r="W271" s="79" t="s">
        <v>121</v>
      </c>
      <c r="X271" s="82" t="s">
        <v>666</v>
      </c>
      <c r="Y271" s="82">
        <v>91330204.911300004</v>
      </c>
      <c r="Z271" s="82">
        <f t="shared" si="75"/>
        <v>-2536017.62</v>
      </c>
      <c r="AA271" s="82">
        <v>6674047.9299999997</v>
      </c>
      <c r="AB271" s="82">
        <v>2780853.3</v>
      </c>
      <c r="AC271" s="82">
        <v>12096711.873199999</v>
      </c>
      <c r="AD271" s="82">
        <v>4838684.7493000003</v>
      </c>
      <c r="AE271" s="82">
        <v>4035702.8355</v>
      </c>
      <c r="AF271" s="82">
        <v>27517060.489999998</v>
      </c>
      <c r="AG271" s="82">
        <v>7467557.0887000002</v>
      </c>
      <c r="AH271" s="82">
        <v>34874418.359999999</v>
      </c>
      <c r="AI271" s="82">
        <v>4478197.9826999996</v>
      </c>
      <c r="AJ271" s="82">
        <v>0</v>
      </c>
      <c r="AK271" s="82">
        <f t="shared" si="79"/>
        <v>4478197.9826999996</v>
      </c>
      <c r="AL271" s="82">
        <v>114821278.1002</v>
      </c>
      <c r="AM271" s="91">
        <f t="shared" si="74"/>
        <v>308378700.00089997</v>
      </c>
    </row>
    <row r="272" spans="1:39" ht="24.9" customHeight="1">
      <c r="A272" s="204"/>
      <c r="B272" s="206"/>
      <c r="C272" s="78">
        <v>12</v>
      </c>
      <c r="D272" s="82" t="s">
        <v>667</v>
      </c>
      <c r="E272" s="82">
        <v>54477831.080600001</v>
      </c>
      <c r="F272" s="82">
        <v>0</v>
      </c>
      <c r="G272" s="82">
        <v>3981023.1030000001</v>
      </c>
      <c r="H272" s="82">
        <v>1658759.63</v>
      </c>
      <c r="I272" s="82">
        <v>7215604.3743000003</v>
      </c>
      <c r="J272" s="82">
        <v>2886241.7497</v>
      </c>
      <c r="K272" s="82">
        <v>2407268.6313</v>
      </c>
      <c r="L272" s="82">
        <v>16413734.91</v>
      </c>
      <c r="M272" s="82">
        <v>4328208.3288000003</v>
      </c>
      <c r="N272" s="82">
        <v>23568335.09</v>
      </c>
      <c r="O272" s="82">
        <v>2671213.9043000001</v>
      </c>
      <c r="P272" s="82">
        <v>0</v>
      </c>
      <c r="Q272" s="82">
        <f t="shared" si="77"/>
        <v>2671213.9043000001</v>
      </c>
      <c r="R272" s="82">
        <v>59035229.2777</v>
      </c>
      <c r="S272" s="91">
        <f t="shared" si="78"/>
        <v>178643450.07970002</v>
      </c>
      <c r="T272" s="90"/>
      <c r="U272" s="206"/>
      <c r="V272" s="92">
        <v>18</v>
      </c>
      <c r="W272" s="79" t="s">
        <v>121</v>
      </c>
      <c r="X272" s="82" t="s">
        <v>668</v>
      </c>
      <c r="Y272" s="82">
        <v>78970961.889599994</v>
      </c>
      <c r="Z272" s="82">
        <f t="shared" si="75"/>
        <v>-2536017.62</v>
      </c>
      <c r="AA272" s="82">
        <v>5770883.6331000002</v>
      </c>
      <c r="AB272" s="82">
        <v>2404534.85</v>
      </c>
      <c r="AC272" s="82">
        <v>10459726.585000001</v>
      </c>
      <c r="AD272" s="82">
        <v>4183890.6340000001</v>
      </c>
      <c r="AE272" s="82">
        <v>3489572.0986000001</v>
      </c>
      <c r="AF272" s="82">
        <v>23793319.379999999</v>
      </c>
      <c r="AG272" s="82">
        <v>6070718.3745999997</v>
      </c>
      <c r="AH272" s="82">
        <v>27438766.43</v>
      </c>
      <c r="AI272" s="82">
        <v>3872186.6721999999</v>
      </c>
      <c r="AJ272" s="82">
        <v>0</v>
      </c>
      <c r="AK272" s="82">
        <f t="shared" si="79"/>
        <v>3872186.6721999999</v>
      </c>
      <c r="AL272" s="82">
        <v>95310748.649800003</v>
      </c>
      <c r="AM272" s="91">
        <f t="shared" si="74"/>
        <v>259229291.57689998</v>
      </c>
    </row>
    <row r="273" spans="1:39" ht="24.9" customHeight="1">
      <c r="A273" s="204"/>
      <c r="B273" s="206"/>
      <c r="C273" s="78">
        <v>13</v>
      </c>
      <c r="D273" s="82" t="s">
        <v>669</v>
      </c>
      <c r="E273" s="82">
        <v>69046974.7623</v>
      </c>
      <c r="F273" s="82">
        <v>0</v>
      </c>
      <c r="G273" s="82">
        <v>5045678.1458999999</v>
      </c>
      <c r="H273" s="82">
        <v>2102365.89</v>
      </c>
      <c r="I273" s="82">
        <v>9145291.6395999994</v>
      </c>
      <c r="J273" s="82">
        <v>3658116.6557999998</v>
      </c>
      <c r="K273" s="82">
        <v>3051050.5490000001</v>
      </c>
      <c r="L273" s="82">
        <v>20803301.41</v>
      </c>
      <c r="M273" s="82">
        <v>5260555.7559000002</v>
      </c>
      <c r="N273" s="82">
        <v>28531406.969999999</v>
      </c>
      <c r="O273" s="82">
        <v>3385583.3719000001</v>
      </c>
      <c r="P273" s="82">
        <v>0</v>
      </c>
      <c r="Q273" s="82">
        <f t="shared" si="77"/>
        <v>3385583.3719000001</v>
      </c>
      <c r="R273" s="82">
        <v>72057915.254700005</v>
      </c>
      <c r="S273" s="91">
        <f t="shared" si="78"/>
        <v>222088240.40509996</v>
      </c>
      <c r="T273" s="90"/>
      <c r="U273" s="206"/>
      <c r="V273" s="92">
        <v>19</v>
      </c>
      <c r="W273" s="79" t="s">
        <v>121</v>
      </c>
      <c r="X273" s="82" t="s">
        <v>670</v>
      </c>
      <c r="Y273" s="82">
        <v>72496497.650700003</v>
      </c>
      <c r="Z273" s="82">
        <f t="shared" si="75"/>
        <v>-2536017.62</v>
      </c>
      <c r="AA273" s="82">
        <v>5297755.5515000001</v>
      </c>
      <c r="AB273" s="82">
        <v>2207398.15</v>
      </c>
      <c r="AC273" s="82">
        <v>9602181.9368999992</v>
      </c>
      <c r="AD273" s="82">
        <v>3840872.7747999998</v>
      </c>
      <c r="AE273" s="82">
        <v>3203478.2077000001</v>
      </c>
      <c r="AF273" s="82">
        <v>21842615.079999998</v>
      </c>
      <c r="AG273" s="82">
        <v>5791163.3324999996</v>
      </c>
      <c r="AH273" s="82">
        <v>25950639.010000002</v>
      </c>
      <c r="AI273" s="82">
        <v>3554723.9802000001</v>
      </c>
      <c r="AJ273" s="82">
        <v>0</v>
      </c>
      <c r="AK273" s="82">
        <f t="shared" si="79"/>
        <v>3554723.9802000001</v>
      </c>
      <c r="AL273" s="82">
        <v>91406026.632400006</v>
      </c>
      <c r="AM273" s="91">
        <f t="shared" si="74"/>
        <v>242657334.68669999</v>
      </c>
    </row>
    <row r="274" spans="1:39" ht="24.9" customHeight="1">
      <c r="A274" s="204"/>
      <c r="B274" s="206"/>
      <c r="C274" s="78">
        <v>14</v>
      </c>
      <c r="D274" s="82" t="s">
        <v>671</v>
      </c>
      <c r="E274" s="82">
        <v>67378602.372899994</v>
      </c>
      <c r="F274" s="82">
        <v>0</v>
      </c>
      <c r="G274" s="82">
        <v>4923760.1310000001</v>
      </c>
      <c r="H274" s="82">
        <v>2051566.72</v>
      </c>
      <c r="I274" s="82">
        <v>8924315.2374000009</v>
      </c>
      <c r="J274" s="82">
        <v>3569726.0950000002</v>
      </c>
      <c r="K274" s="82">
        <v>2977328.4415000002</v>
      </c>
      <c r="L274" s="82">
        <v>20300634.149999999</v>
      </c>
      <c r="M274" s="82">
        <v>5092912.0245000003</v>
      </c>
      <c r="N274" s="82">
        <v>27639005.850000001</v>
      </c>
      <c r="O274" s="82">
        <v>3303777.9944000002</v>
      </c>
      <c r="P274" s="82">
        <v>0</v>
      </c>
      <c r="Q274" s="82">
        <f t="shared" si="77"/>
        <v>3303777.9944000002</v>
      </c>
      <c r="R274" s="82">
        <v>69716329.267800003</v>
      </c>
      <c r="S274" s="91">
        <f t="shared" si="78"/>
        <v>215877958.28449997</v>
      </c>
      <c r="T274" s="90"/>
      <c r="U274" s="206"/>
      <c r="V274" s="92">
        <v>20</v>
      </c>
      <c r="W274" s="79" t="s">
        <v>121</v>
      </c>
      <c r="X274" s="82" t="s">
        <v>672</v>
      </c>
      <c r="Y274" s="82">
        <v>65460203.572099999</v>
      </c>
      <c r="Z274" s="82">
        <f t="shared" si="75"/>
        <v>-2536017.62</v>
      </c>
      <c r="AA274" s="82">
        <v>4783571.1808000002</v>
      </c>
      <c r="AB274" s="82">
        <v>2461534.2599999998</v>
      </c>
      <c r="AC274" s="82">
        <v>8670222.7652000003</v>
      </c>
      <c r="AD274" s="82">
        <v>4283069.6206</v>
      </c>
      <c r="AE274" s="82">
        <v>2892558.1567000002</v>
      </c>
      <c r="AF274" s="82">
        <v>19722635.93</v>
      </c>
      <c r="AG274" s="82">
        <v>5560077.4199000001</v>
      </c>
      <c r="AH274" s="82">
        <v>24720522.469999999</v>
      </c>
      <c r="AI274" s="82">
        <v>3209713.0613000002</v>
      </c>
      <c r="AJ274" s="82">
        <v>0</v>
      </c>
      <c r="AK274" s="82">
        <f t="shared" si="79"/>
        <v>3209713.0613000002</v>
      </c>
      <c r="AL274" s="82">
        <v>88178303.590599999</v>
      </c>
      <c r="AM274" s="91">
        <f t="shared" si="74"/>
        <v>227406394.40720004</v>
      </c>
    </row>
    <row r="275" spans="1:39" ht="24.9" customHeight="1">
      <c r="A275" s="204"/>
      <c r="B275" s="206"/>
      <c r="C275" s="78">
        <v>15</v>
      </c>
      <c r="D275" s="82" t="s">
        <v>673</v>
      </c>
      <c r="E275" s="82">
        <v>72264459.914100006</v>
      </c>
      <c r="F275" s="82">
        <v>0</v>
      </c>
      <c r="G275" s="82">
        <v>5280799.1569999997</v>
      </c>
      <c r="H275" s="82">
        <v>2200332.98</v>
      </c>
      <c r="I275" s="82">
        <v>9571448.4719999991</v>
      </c>
      <c r="J275" s="82">
        <v>3828579.3887999998</v>
      </c>
      <c r="K275" s="82">
        <v>3193224.9147000001</v>
      </c>
      <c r="L275" s="82">
        <v>21772703.960000001</v>
      </c>
      <c r="M275" s="82">
        <v>5449455.7758999998</v>
      </c>
      <c r="N275" s="82">
        <v>29536959.57</v>
      </c>
      <c r="O275" s="82">
        <v>3543346.4638</v>
      </c>
      <c r="P275" s="82">
        <v>0</v>
      </c>
      <c r="Q275" s="82">
        <f t="shared" si="77"/>
        <v>3543346.4638</v>
      </c>
      <c r="R275" s="82">
        <v>74696401.264200002</v>
      </c>
      <c r="S275" s="91">
        <f t="shared" si="78"/>
        <v>231337711.86050004</v>
      </c>
      <c r="T275" s="90"/>
      <c r="U275" s="206"/>
      <c r="V275" s="92">
        <v>21</v>
      </c>
      <c r="W275" s="79" t="s">
        <v>121</v>
      </c>
      <c r="X275" s="82" t="s">
        <v>674</v>
      </c>
      <c r="Y275" s="82">
        <v>80842965.880799994</v>
      </c>
      <c r="Z275" s="82">
        <f t="shared" si="75"/>
        <v>-2536017.62</v>
      </c>
      <c r="AA275" s="82">
        <v>5907682.2352</v>
      </c>
      <c r="AB275" s="82">
        <v>2280032.12</v>
      </c>
      <c r="AC275" s="82">
        <v>10707674.0514</v>
      </c>
      <c r="AD275" s="82">
        <v>3967255.8917999999</v>
      </c>
      <c r="AE275" s="82">
        <v>3572292.2877000002</v>
      </c>
      <c r="AF275" s="82">
        <v>24357339.219999999</v>
      </c>
      <c r="AG275" s="82">
        <v>6858518.6831</v>
      </c>
      <c r="AH275" s="82">
        <v>31632385.079999998</v>
      </c>
      <c r="AI275" s="82">
        <v>3963976.7267</v>
      </c>
      <c r="AJ275" s="82">
        <v>0</v>
      </c>
      <c r="AK275" s="82">
        <f t="shared" si="79"/>
        <v>3963976.7267</v>
      </c>
      <c r="AL275" s="82">
        <v>106314453.63349999</v>
      </c>
      <c r="AM275" s="91">
        <f t="shared" si="74"/>
        <v>277868558.19019997</v>
      </c>
    </row>
    <row r="276" spans="1:39" ht="24.9" customHeight="1">
      <c r="A276" s="204"/>
      <c r="B276" s="207"/>
      <c r="C276" s="78">
        <v>16</v>
      </c>
      <c r="D276" s="82" t="s">
        <v>675</v>
      </c>
      <c r="E276" s="82">
        <v>70246691.421800002</v>
      </c>
      <c r="F276" s="82">
        <v>0</v>
      </c>
      <c r="G276" s="82">
        <v>5133348.6651999997</v>
      </c>
      <c r="H276" s="82">
        <v>2138895.2799999998</v>
      </c>
      <c r="I276" s="82">
        <v>9304194.4557000007</v>
      </c>
      <c r="J276" s="82">
        <v>3721677.7823000001</v>
      </c>
      <c r="K276" s="82">
        <v>3104063.6779</v>
      </c>
      <c r="L276" s="82">
        <v>21164766.449999999</v>
      </c>
      <c r="M276" s="82">
        <v>5315667.4755999995</v>
      </c>
      <c r="N276" s="82">
        <v>28824777.68</v>
      </c>
      <c r="O276" s="82">
        <v>3444409.1320000002</v>
      </c>
      <c r="P276" s="82">
        <v>0</v>
      </c>
      <c r="Q276" s="82">
        <f t="shared" si="77"/>
        <v>3444409.1320000002</v>
      </c>
      <c r="R276" s="82">
        <v>72827695.487299994</v>
      </c>
      <c r="S276" s="91">
        <f t="shared" si="78"/>
        <v>225226187.50779998</v>
      </c>
      <c r="T276" s="90"/>
      <c r="U276" s="206"/>
      <c r="V276" s="92">
        <v>22</v>
      </c>
      <c r="W276" s="79" t="s">
        <v>121</v>
      </c>
      <c r="X276" s="82" t="s">
        <v>676</v>
      </c>
      <c r="Y276" s="82">
        <v>74881979.776600003</v>
      </c>
      <c r="Z276" s="82">
        <f t="shared" si="75"/>
        <v>-2536017.62</v>
      </c>
      <c r="AA276" s="82">
        <v>5472077.0921999998</v>
      </c>
      <c r="AB276" s="82">
        <v>2360406.02</v>
      </c>
      <c r="AC276" s="82">
        <v>9918139.7296999991</v>
      </c>
      <c r="AD276" s="82">
        <v>4107106.4750000001</v>
      </c>
      <c r="AE276" s="82">
        <v>3308887.9895000001</v>
      </c>
      <c r="AF276" s="82">
        <v>22561341.77</v>
      </c>
      <c r="AG276" s="82">
        <v>6280940.0202000001</v>
      </c>
      <c r="AH276" s="82">
        <v>28557818.300000001</v>
      </c>
      <c r="AI276" s="82">
        <v>3671691.4312</v>
      </c>
      <c r="AJ276" s="82">
        <v>0</v>
      </c>
      <c r="AK276" s="82">
        <f t="shared" si="79"/>
        <v>3671691.4312</v>
      </c>
      <c r="AL276" s="82">
        <v>98247047.284199998</v>
      </c>
      <c r="AM276" s="91">
        <f t="shared" si="74"/>
        <v>256831418.26859999</v>
      </c>
    </row>
    <row r="277" spans="1:39" ht="24.9" customHeight="1">
      <c r="A277" s="78"/>
      <c r="B277" s="193" t="s">
        <v>677</v>
      </c>
      <c r="C277" s="194"/>
      <c r="D277" s="83"/>
      <c r="E277" s="83">
        <f>SUM(E261:E276)</f>
        <v>1163722193.8339999</v>
      </c>
      <c r="F277" s="83">
        <f t="shared" ref="F277" si="80">SUM(F261:F276)</f>
        <v>0</v>
      </c>
      <c r="G277" s="83">
        <f t="shared" ref="G277:N277" si="81">SUM(G261:G276)</f>
        <v>85040186.939599991</v>
      </c>
      <c r="H277" s="83">
        <f t="shared" si="81"/>
        <v>35433411.219999999</v>
      </c>
      <c r="I277" s="83">
        <f t="shared" si="81"/>
        <v>154135338.8281</v>
      </c>
      <c r="J277" s="83">
        <f t="shared" si="81"/>
        <v>61654135.531500004</v>
      </c>
      <c r="K277" s="83">
        <f t="shared" si="81"/>
        <v>51422603.967700005</v>
      </c>
      <c r="L277" s="83">
        <f t="shared" si="81"/>
        <v>350620192.14999992</v>
      </c>
      <c r="M277" s="83">
        <f t="shared" si="81"/>
        <v>87629877.600300014</v>
      </c>
      <c r="N277" s="83">
        <f t="shared" si="81"/>
        <v>474926029.82000005</v>
      </c>
      <c r="O277" s="83">
        <f t="shared" ref="O277" si="82">SUM(O261:O276)</f>
        <v>57060841.874599993</v>
      </c>
      <c r="P277" s="83">
        <f t="shared" ref="P277" si="83">SUM(P261:P276)</f>
        <v>0</v>
      </c>
      <c r="Q277" s="83">
        <f t="shared" ref="Q277:S277" si="84">SUM(Q261:Q276)</f>
        <v>57060841.874599993</v>
      </c>
      <c r="R277" s="83">
        <f t="shared" si="84"/>
        <v>1201268416.7979999</v>
      </c>
      <c r="S277" s="91">
        <f t="shared" si="84"/>
        <v>3722913228.5637999</v>
      </c>
      <c r="T277" s="90"/>
      <c r="U277" s="206"/>
      <c r="V277" s="92">
        <v>23</v>
      </c>
      <c r="W277" s="79" t="s">
        <v>121</v>
      </c>
      <c r="X277" s="82" t="s">
        <v>678</v>
      </c>
      <c r="Y277" s="82">
        <v>77521660.409700006</v>
      </c>
      <c r="Z277" s="82">
        <f t="shared" si="75"/>
        <v>-2536017.62</v>
      </c>
      <c r="AA277" s="82">
        <v>5664974.4484000001</v>
      </c>
      <c r="AB277" s="82">
        <v>2020679.69</v>
      </c>
      <c r="AC277" s="82">
        <v>10267766.187799999</v>
      </c>
      <c r="AD277" s="82">
        <v>3515982.6652000002</v>
      </c>
      <c r="AE277" s="82">
        <v>3425530.3054999998</v>
      </c>
      <c r="AF277" s="82">
        <v>23356656.440000001</v>
      </c>
      <c r="AG277" s="82">
        <v>6833723.3095000004</v>
      </c>
      <c r="AH277" s="82">
        <v>31500394.34</v>
      </c>
      <c r="AI277" s="82">
        <v>3801123.0085999998</v>
      </c>
      <c r="AJ277" s="82">
        <v>0</v>
      </c>
      <c r="AK277" s="82">
        <f t="shared" si="79"/>
        <v>3801123.0085999998</v>
      </c>
      <c r="AL277" s="82">
        <v>105968120.97409999</v>
      </c>
      <c r="AM277" s="91">
        <f t="shared" si="74"/>
        <v>271340594.15880001</v>
      </c>
    </row>
    <row r="278" spans="1:39" ht="24.9" customHeight="1">
      <c r="A278" s="204">
        <v>14</v>
      </c>
      <c r="B278" s="205" t="s">
        <v>105</v>
      </c>
      <c r="C278" s="78">
        <v>1</v>
      </c>
      <c r="D278" s="82" t="s">
        <v>679</v>
      </c>
      <c r="E278" s="82">
        <v>87996078.032700002</v>
      </c>
      <c r="F278" s="82">
        <v>0</v>
      </c>
      <c r="G278" s="82">
        <v>6430403.2056999998</v>
      </c>
      <c r="H278" s="82">
        <v>2679334.67</v>
      </c>
      <c r="I278" s="82">
        <v>11655105.8105</v>
      </c>
      <c r="J278" s="82">
        <v>4662042.3241999997</v>
      </c>
      <c r="K278" s="82">
        <v>3888374.3004999999</v>
      </c>
      <c r="L278" s="82">
        <v>26512514.719999999</v>
      </c>
      <c r="M278" s="82">
        <v>6933874.0769999996</v>
      </c>
      <c r="N278" s="82">
        <v>36773733.920000002</v>
      </c>
      <c r="O278" s="82">
        <v>4314715.5917999996</v>
      </c>
      <c r="P278" s="82">
        <v>0</v>
      </c>
      <c r="Q278" s="82">
        <f t="shared" ref="Q278:Q294" si="85">O278</f>
        <v>4314715.5917999996</v>
      </c>
      <c r="R278" s="82">
        <v>80705777.244399995</v>
      </c>
      <c r="S278" s="91">
        <f t="shared" si="78"/>
        <v>272551953.89679998</v>
      </c>
      <c r="T278" s="90"/>
      <c r="U278" s="206"/>
      <c r="V278" s="92">
        <v>24</v>
      </c>
      <c r="W278" s="79" t="s">
        <v>121</v>
      </c>
      <c r="X278" s="82" t="s">
        <v>680</v>
      </c>
      <c r="Y278" s="82">
        <v>66364194.801100001</v>
      </c>
      <c r="Z278" s="82">
        <f t="shared" si="75"/>
        <v>-2536017.62</v>
      </c>
      <c r="AA278" s="82">
        <v>4849631.2624000004</v>
      </c>
      <c r="AB278" s="82">
        <v>1849120.93</v>
      </c>
      <c r="AC278" s="82">
        <v>8789956.6631000005</v>
      </c>
      <c r="AD278" s="82">
        <v>3217470.4188999999</v>
      </c>
      <c r="AE278" s="82">
        <v>2932503.7582</v>
      </c>
      <c r="AF278" s="82">
        <v>19995001.260000002</v>
      </c>
      <c r="AG278" s="82">
        <v>5767587.5820000004</v>
      </c>
      <c r="AH278" s="82">
        <v>25825140.57</v>
      </c>
      <c r="AI278" s="82">
        <v>3254038.5030999999</v>
      </c>
      <c r="AJ278" s="82">
        <v>0</v>
      </c>
      <c r="AK278" s="82">
        <f t="shared" si="79"/>
        <v>3254038.5030999999</v>
      </c>
      <c r="AL278" s="82">
        <v>91076729.220200002</v>
      </c>
      <c r="AM278" s="91">
        <f t="shared" si="74"/>
        <v>231385357.34900004</v>
      </c>
    </row>
    <row r="279" spans="1:39" ht="24.9" customHeight="1">
      <c r="A279" s="204"/>
      <c r="B279" s="206"/>
      <c r="C279" s="78">
        <v>2</v>
      </c>
      <c r="D279" s="82" t="s">
        <v>681</v>
      </c>
      <c r="E279" s="82">
        <v>74143019.765699998</v>
      </c>
      <c r="F279" s="82">
        <v>0</v>
      </c>
      <c r="G279" s="82">
        <v>5418076.8353000004</v>
      </c>
      <c r="H279" s="82">
        <v>2257532.0099999998</v>
      </c>
      <c r="I279" s="82">
        <v>9820264.2640000004</v>
      </c>
      <c r="J279" s="82">
        <v>3928105.7056</v>
      </c>
      <c r="K279" s="82">
        <v>3276234.7944</v>
      </c>
      <c r="L279" s="82">
        <v>22338699.030000001</v>
      </c>
      <c r="M279" s="82">
        <v>6232470.9990999997</v>
      </c>
      <c r="N279" s="82">
        <v>33040025.010000002</v>
      </c>
      <c r="O279" s="82">
        <v>3635457.9722000002</v>
      </c>
      <c r="P279" s="82">
        <v>0</v>
      </c>
      <c r="Q279" s="82">
        <f t="shared" si="85"/>
        <v>3635457.9722000002</v>
      </c>
      <c r="R279" s="82">
        <v>70908837.003700003</v>
      </c>
      <c r="S279" s="91">
        <f t="shared" si="78"/>
        <v>234998723.38999999</v>
      </c>
      <c r="T279" s="90"/>
      <c r="U279" s="206"/>
      <c r="V279" s="92">
        <v>25</v>
      </c>
      <c r="W279" s="79" t="s">
        <v>121</v>
      </c>
      <c r="X279" s="82" t="s">
        <v>682</v>
      </c>
      <c r="Y279" s="82">
        <v>60729774.283600003</v>
      </c>
      <c r="Z279" s="82">
        <f t="shared" si="75"/>
        <v>-2536017.62</v>
      </c>
      <c r="AA279" s="82">
        <v>4437890.2329000002</v>
      </c>
      <c r="AB279" s="82">
        <v>1993154.66</v>
      </c>
      <c r="AC279" s="82">
        <v>8043676.0471999999</v>
      </c>
      <c r="AD279" s="82">
        <v>3468089.1061</v>
      </c>
      <c r="AE279" s="82">
        <v>2683529.7535999999</v>
      </c>
      <c r="AF279" s="82">
        <v>18297395.41</v>
      </c>
      <c r="AG279" s="82">
        <v>5379584.0877</v>
      </c>
      <c r="AH279" s="82">
        <v>23759720.350000001</v>
      </c>
      <c r="AI279" s="82">
        <v>2977765.7122999998</v>
      </c>
      <c r="AJ279" s="82">
        <v>0</v>
      </c>
      <c r="AK279" s="82">
        <f t="shared" si="79"/>
        <v>2977765.7122999998</v>
      </c>
      <c r="AL279" s="82">
        <v>85657239.106399998</v>
      </c>
      <c r="AM279" s="91">
        <f t="shared" si="74"/>
        <v>214891801.12979996</v>
      </c>
    </row>
    <row r="280" spans="1:39" ht="24.9" customHeight="1">
      <c r="A280" s="204"/>
      <c r="B280" s="206"/>
      <c r="C280" s="78">
        <v>3</v>
      </c>
      <c r="D280" s="82" t="s">
        <v>683</v>
      </c>
      <c r="E280" s="82">
        <v>100360435.6133</v>
      </c>
      <c r="F280" s="82">
        <v>0</v>
      </c>
      <c r="G280" s="82">
        <v>7333941.2543000001</v>
      </c>
      <c r="H280" s="82">
        <v>3055808.86</v>
      </c>
      <c r="I280" s="82">
        <v>13292768.523399999</v>
      </c>
      <c r="J280" s="82">
        <v>5317107.4093000004</v>
      </c>
      <c r="K280" s="82">
        <v>4434731.0396999996</v>
      </c>
      <c r="L280" s="82">
        <v>30237796.789999999</v>
      </c>
      <c r="M280" s="82">
        <v>7815432.9128</v>
      </c>
      <c r="N280" s="82">
        <v>41466447.969999999</v>
      </c>
      <c r="O280" s="82">
        <v>4920977.6847000001</v>
      </c>
      <c r="P280" s="82">
        <v>0</v>
      </c>
      <c r="Q280" s="82">
        <f t="shared" si="85"/>
        <v>4920977.6847000001</v>
      </c>
      <c r="R280" s="82">
        <v>93019066.856199995</v>
      </c>
      <c r="S280" s="91">
        <f t="shared" si="78"/>
        <v>311254514.91369998</v>
      </c>
      <c r="T280" s="90"/>
      <c r="U280" s="206"/>
      <c r="V280" s="92">
        <v>26</v>
      </c>
      <c r="W280" s="79" t="s">
        <v>121</v>
      </c>
      <c r="X280" s="82" t="s">
        <v>684</v>
      </c>
      <c r="Y280" s="82">
        <v>80500774.854200006</v>
      </c>
      <c r="Z280" s="82">
        <f t="shared" si="75"/>
        <v>-2536017.62</v>
      </c>
      <c r="AA280" s="82">
        <v>5882676.2767000003</v>
      </c>
      <c r="AB280" s="82">
        <v>2451115.12</v>
      </c>
      <c r="AC280" s="82">
        <v>10662350.751599999</v>
      </c>
      <c r="AD280" s="82">
        <v>4264940.3006999996</v>
      </c>
      <c r="AE280" s="82">
        <v>3557171.5366000002</v>
      </c>
      <c r="AF280" s="82">
        <v>24254239.800000001</v>
      </c>
      <c r="AG280" s="82">
        <v>6877335.7254999997</v>
      </c>
      <c r="AH280" s="82">
        <v>31732551.960000001</v>
      </c>
      <c r="AI280" s="82">
        <v>3947198.0589999999</v>
      </c>
      <c r="AJ280" s="82">
        <v>0</v>
      </c>
      <c r="AK280" s="82">
        <f t="shared" si="79"/>
        <v>3947198.0589999999</v>
      </c>
      <c r="AL280" s="82">
        <v>106577283.1617</v>
      </c>
      <c r="AM280" s="91">
        <f t="shared" si="74"/>
        <v>278171619.926</v>
      </c>
    </row>
    <row r="281" spans="1:39" ht="24.9" customHeight="1">
      <c r="A281" s="204"/>
      <c r="B281" s="206"/>
      <c r="C281" s="78">
        <v>4</v>
      </c>
      <c r="D281" s="82" t="s">
        <v>685</v>
      </c>
      <c r="E281" s="82">
        <v>94342496.137600005</v>
      </c>
      <c r="F281" s="82">
        <v>0</v>
      </c>
      <c r="G281" s="82">
        <v>6894174.1854999997</v>
      </c>
      <c r="H281" s="82">
        <v>2872572.58</v>
      </c>
      <c r="I281" s="82">
        <v>12495690.7114</v>
      </c>
      <c r="J281" s="82">
        <v>4998276.2845999999</v>
      </c>
      <c r="K281" s="82">
        <v>4168810.0836</v>
      </c>
      <c r="L281" s="82">
        <v>28424639.75</v>
      </c>
      <c r="M281" s="82">
        <v>7442609.3705000002</v>
      </c>
      <c r="N281" s="82">
        <v>39481833.659999996</v>
      </c>
      <c r="O281" s="82">
        <v>4625899.7916999999</v>
      </c>
      <c r="P281" s="82">
        <v>0</v>
      </c>
      <c r="Q281" s="82">
        <f t="shared" si="85"/>
        <v>4625899.7916999999</v>
      </c>
      <c r="R281" s="82">
        <v>87811604.729800001</v>
      </c>
      <c r="S281" s="91">
        <f t="shared" si="78"/>
        <v>293558607.28469998</v>
      </c>
      <c r="T281" s="90"/>
      <c r="U281" s="206"/>
      <c r="V281" s="92">
        <v>27</v>
      </c>
      <c r="W281" s="79" t="s">
        <v>121</v>
      </c>
      <c r="X281" s="82" t="s">
        <v>686</v>
      </c>
      <c r="Y281" s="82">
        <v>87707844.1796</v>
      </c>
      <c r="Z281" s="82">
        <f t="shared" si="75"/>
        <v>-2536017.62</v>
      </c>
      <c r="AA281" s="82">
        <v>6409340.2227999996</v>
      </c>
      <c r="AB281" s="82">
        <v>2670558.4300000002</v>
      </c>
      <c r="AC281" s="82">
        <v>11616929.1538</v>
      </c>
      <c r="AD281" s="82">
        <v>4646771.6616000002</v>
      </c>
      <c r="AE281" s="82">
        <v>3875637.8111999999</v>
      </c>
      <c r="AF281" s="82">
        <v>26425672.16</v>
      </c>
      <c r="AG281" s="82">
        <v>7556121.3282000003</v>
      </c>
      <c r="AH281" s="82">
        <v>35345863.520000003</v>
      </c>
      <c r="AI281" s="82">
        <v>4300582.6084000003</v>
      </c>
      <c r="AJ281" s="82">
        <v>0</v>
      </c>
      <c r="AK281" s="82">
        <f t="shared" si="79"/>
        <v>4300582.6084000003</v>
      </c>
      <c r="AL281" s="82">
        <v>116058310.82709999</v>
      </c>
      <c r="AM281" s="91">
        <f t="shared" si="74"/>
        <v>304077614.2827</v>
      </c>
    </row>
    <row r="282" spans="1:39" ht="24.9" customHeight="1">
      <c r="A282" s="204"/>
      <c r="B282" s="206"/>
      <c r="C282" s="78">
        <v>5</v>
      </c>
      <c r="D282" s="82" t="s">
        <v>687</v>
      </c>
      <c r="E282" s="82">
        <v>91218329.028300002</v>
      </c>
      <c r="F282" s="82">
        <v>0</v>
      </c>
      <c r="G282" s="82">
        <v>6665872.4857000001</v>
      </c>
      <c r="H282" s="82">
        <v>2777446.87</v>
      </c>
      <c r="I282" s="82">
        <v>12081893.8804</v>
      </c>
      <c r="J282" s="82">
        <v>4832757.5521</v>
      </c>
      <c r="K282" s="82">
        <v>4030759.2593999999</v>
      </c>
      <c r="L282" s="82">
        <v>27483353.18</v>
      </c>
      <c r="M282" s="82">
        <v>6940287.9878000002</v>
      </c>
      <c r="N282" s="82">
        <v>36807876.450000003</v>
      </c>
      <c r="O282" s="82">
        <v>4472712.3677000003</v>
      </c>
      <c r="P282" s="82">
        <v>0</v>
      </c>
      <c r="Q282" s="82">
        <f t="shared" si="85"/>
        <v>4472712.3677000003</v>
      </c>
      <c r="R282" s="82">
        <v>80795364.3926</v>
      </c>
      <c r="S282" s="91">
        <f t="shared" si="78"/>
        <v>278106653.454</v>
      </c>
      <c r="T282" s="90"/>
      <c r="U282" s="206"/>
      <c r="V282" s="92">
        <v>28</v>
      </c>
      <c r="W282" s="79" t="s">
        <v>121</v>
      </c>
      <c r="X282" s="82" t="s">
        <v>688</v>
      </c>
      <c r="Y282" s="82">
        <v>67175870.112900004</v>
      </c>
      <c r="Z282" s="82">
        <f t="shared" si="75"/>
        <v>-2536017.62</v>
      </c>
      <c r="AA282" s="82">
        <v>4908945.2642000001</v>
      </c>
      <c r="AB282" s="82">
        <v>2045393.86</v>
      </c>
      <c r="AC282" s="82">
        <v>8897463.2914000005</v>
      </c>
      <c r="AD282" s="82">
        <v>3558985.3165000002</v>
      </c>
      <c r="AE282" s="82">
        <v>2968370.1000999999</v>
      </c>
      <c r="AF282" s="82">
        <v>20239552.539999999</v>
      </c>
      <c r="AG282" s="82">
        <v>5807072.8805</v>
      </c>
      <c r="AH282" s="82">
        <v>26035328.719999999</v>
      </c>
      <c r="AI282" s="82">
        <v>3293837.4145999998</v>
      </c>
      <c r="AJ282" s="82">
        <v>0</v>
      </c>
      <c r="AK282" s="82">
        <f t="shared" si="79"/>
        <v>3293837.4145999998</v>
      </c>
      <c r="AL282" s="82">
        <v>91628245.348000005</v>
      </c>
      <c r="AM282" s="91">
        <f t="shared" si="74"/>
        <v>234023047.22820002</v>
      </c>
    </row>
    <row r="283" spans="1:39" ht="24.9" customHeight="1">
      <c r="A283" s="204"/>
      <c r="B283" s="206"/>
      <c r="C283" s="78">
        <v>6</v>
      </c>
      <c r="D283" s="82" t="s">
        <v>689</v>
      </c>
      <c r="E283" s="82">
        <v>87703529.955899999</v>
      </c>
      <c r="F283" s="82">
        <v>0</v>
      </c>
      <c r="G283" s="82">
        <v>6409024.9565000003</v>
      </c>
      <c r="H283" s="82">
        <v>2670427.0699999998</v>
      </c>
      <c r="I283" s="82">
        <v>11616357.7337</v>
      </c>
      <c r="J283" s="82">
        <v>4646543.0935000004</v>
      </c>
      <c r="K283" s="82">
        <v>3875447.1740999999</v>
      </c>
      <c r="L283" s="82">
        <v>26424372.32</v>
      </c>
      <c r="M283" s="82">
        <v>6624438.2685000002</v>
      </c>
      <c r="N283" s="82">
        <v>35126545.200000003</v>
      </c>
      <c r="O283" s="82">
        <v>4300371.0690000001</v>
      </c>
      <c r="P283" s="82">
        <v>0</v>
      </c>
      <c r="Q283" s="82">
        <f t="shared" si="85"/>
        <v>4300371.0690000001</v>
      </c>
      <c r="R283" s="82">
        <v>76383691.6708</v>
      </c>
      <c r="S283" s="91">
        <f t="shared" si="78"/>
        <v>265780748.51199999</v>
      </c>
      <c r="T283" s="90"/>
      <c r="U283" s="206"/>
      <c r="V283" s="92">
        <v>29</v>
      </c>
      <c r="W283" s="79" t="s">
        <v>121</v>
      </c>
      <c r="X283" s="82" t="s">
        <v>690</v>
      </c>
      <c r="Y283" s="82">
        <v>80786768.862100005</v>
      </c>
      <c r="Z283" s="82">
        <f t="shared" si="75"/>
        <v>-2536017.62</v>
      </c>
      <c r="AA283" s="82">
        <v>5903575.5807999996</v>
      </c>
      <c r="AB283" s="82">
        <v>2459823.16</v>
      </c>
      <c r="AC283" s="82">
        <v>10700230.7401</v>
      </c>
      <c r="AD283" s="82">
        <v>4280092.2960000001</v>
      </c>
      <c r="AE283" s="82">
        <v>3569809.0515999999</v>
      </c>
      <c r="AF283" s="82">
        <v>24340407.510000002</v>
      </c>
      <c r="AG283" s="82">
        <v>6310025.8536999999</v>
      </c>
      <c r="AH283" s="82">
        <v>28712648.010000002</v>
      </c>
      <c r="AI283" s="82">
        <v>3961221.2159000002</v>
      </c>
      <c r="AJ283" s="82">
        <v>0</v>
      </c>
      <c r="AK283" s="82">
        <f t="shared" si="79"/>
        <v>3961221.2159000002</v>
      </c>
      <c r="AL283" s="82">
        <v>98653307.5097</v>
      </c>
      <c r="AM283" s="91">
        <f t="shared" si="74"/>
        <v>267141892.1699</v>
      </c>
    </row>
    <row r="284" spans="1:39" ht="24.9" customHeight="1">
      <c r="A284" s="204"/>
      <c r="B284" s="206"/>
      <c r="C284" s="78">
        <v>7</v>
      </c>
      <c r="D284" s="82" t="s">
        <v>691</v>
      </c>
      <c r="E284" s="82">
        <v>88553018.918799996</v>
      </c>
      <c r="F284" s="82">
        <v>0</v>
      </c>
      <c r="G284" s="82">
        <v>6471102.2293999996</v>
      </c>
      <c r="H284" s="82">
        <v>2696292.6</v>
      </c>
      <c r="I284" s="82">
        <v>11728872.7908</v>
      </c>
      <c r="J284" s="82">
        <v>4691549.1162999999</v>
      </c>
      <c r="K284" s="82">
        <v>3912984.4271999998</v>
      </c>
      <c r="L284" s="82">
        <v>26680316.550000001</v>
      </c>
      <c r="M284" s="82">
        <v>7054899.8925999999</v>
      </c>
      <c r="N284" s="82">
        <v>37417978.549999997</v>
      </c>
      <c r="O284" s="82">
        <v>4342024.0988999996</v>
      </c>
      <c r="P284" s="82">
        <v>0</v>
      </c>
      <c r="Q284" s="82">
        <f t="shared" si="85"/>
        <v>4342024.0988999996</v>
      </c>
      <c r="R284" s="82">
        <v>82396221.327500001</v>
      </c>
      <c r="S284" s="91">
        <f t="shared" si="78"/>
        <v>275945260.50150001</v>
      </c>
      <c r="T284" s="90"/>
      <c r="U284" s="206"/>
      <c r="V284" s="92">
        <v>30</v>
      </c>
      <c r="W284" s="79" t="s">
        <v>121</v>
      </c>
      <c r="X284" s="82" t="s">
        <v>692</v>
      </c>
      <c r="Y284" s="82">
        <v>68210988.548800007</v>
      </c>
      <c r="Z284" s="82">
        <f t="shared" si="75"/>
        <v>-2536017.62</v>
      </c>
      <c r="AA284" s="82">
        <v>4984587.6003</v>
      </c>
      <c r="AB284" s="82">
        <v>2076911.5</v>
      </c>
      <c r="AC284" s="82">
        <v>9034565.0253999997</v>
      </c>
      <c r="AD284" s="82">
        <v>3613826.0101999999</v>
      </c>
      <c r="AE284" s="82">
        <v>3014109.9558999999</v>
      </c>
      <c r="AF284" s="82">
        <v>20551425.449999999</v>
      </c>
      <c r="AG284" s="82">
        <v>6018383.4753999999</v>
      </c>
      <c r="AH284" s="82">
        <v>27160177.289999999</v>
      </c>
      <c r="AI284" s="82">
        <v>3344592.4227999998</v>
      </c>
      <c r="AJ284" s="82">
        <v>0</v>
      </c>
      <c r="AK284" s="82">
        <f t="shared" si="79"/>
        <v>3344592.4227999998</v>
      </c>
      <c r="AL284" s="82">
        <v>94579754.024700001</v>
      </c>
      <c r="AM284" s="91">
        <f t="shared" si="74"/>
        <v>240053303.68349999</v>
      </c>
    </row>
    <row r="285" spans="1:39" ht="24.9" customHeight="1">
      <c r="A285" s="204"/>
      <c r="B285" s="206"/>
      <c r="C285" s="78">
        <v>8</v>
      </c>
      <c r="D285" s="82" t="s">
        <v>693</v>
      </c>
      <c r="E285" s="82">
        <v>95842462.383200005</v>
      </c>
      <c r="F285" s="82">
        <v>0</v>
      </c>
      <c r="G285" s="82">
        <v>7003785.7496999996</v>
      </c>
      <c r="H285" s="82">
        <v>2918244.06</v>
      </c>
      <c r="I285" s="82">
        <v>12694361.671399999</v>
      </c>
      <c r="J285" s="82">
        <v>5077744.6684999997</v>
      </c>
      <c r="K285" s="82">
        <v>4235090.6535</v>
      </c>
      <c r="L285" s="82">
        <v>28876567.579999998</v>
      </c>
      <c r="M285" s="82">
        <v>7601367.2763999999</v>
      </c>
      <c r="N285" s="82">
        <v>40326933.759999998</v>
      </c>
      <c r="O285" s="82">
        <v>4699447.7032000003</v>
      </c>
      <c r="P285" s="82">
        <v>0</v>
      </c>
      <c r="Q285" s="82">
        <f t="shared" si="85"/>
        <v>4699447.7032000003</v>
      </c>
      <c r="R285" s="82">
        <v>90029076.7729</v>
      </c>
      <c r="S285" s="91">
        <f t="shared" si="78"/>
        <v>299305082.27880001</v>
      </c>
      <c r="T285" s="90"/>
      <c r="U285" s="206"/>
      <c r="V285" s="92">
        <v>31</v>
      </c>
      <c r="W285" s="79" t="s">
        <v>121</v>
      </c>
      <c r="X285" s="82" t="s">
        <v>694</v>
      </c>
      <c r="Y285" s="82">
        <v>68508759.989099994</v>
      </c>
      <c r="Z285" s="82">
        <f t="shared" si="75"/>
        <v>-2536017.62</v>
      </c>
      <c r="AA285" s="82">
        <v>5006347.5521</v>
      </c>
      <c r="AB285" s="82">
        <v>2085978.15</v>
      </c>
      <c r="AC285" s="82">
        <v>9074004.9383000005</v>
      </c>
      <c r="AD285" s="82">
        <v>3629601.9753</v>
      </c>
      <c r="AE285" s="82">
        <v>3027267.8925000001</v>
      </c>
      <c r="AF285" s="82">
        <v>20641141.609999999</v>
      </c>
      <c r="AG285" s="82">
        <v>6153304.2829</v>
      </c>
      <c r="AH285" s="82">
        <v>27878387.739999998</v>
      </c>
      <c r="AI285" s="82">
        <v>3359193.0630999999</v>
      </c>
      <c r="AJ285" s="82">
        <v>0</v>
      </c>
      <c r="AK285" s="82">
        <f t="shared" si="79"/>
        <v>3359193.0630999999</v>
      </c>
      <c r="AL285" s="82">
        <v>96464278.245399997</v>
      </c>
      <c r="AM285" s="91">
        <f t="shared" si="74"/>
        <v>243292247.81870002</v>
      </c>
    </row>
    <row r="286" spans="1:39" ht="24.9" customHeight="1">
      <c r="A286" s="204"/>
      <c r="B286" s="206"/>
      <c r="C286" s="78">
        <v>9</v>
      </c>
      <c r="D286" s="82" t="s">
        <v>695</v>
      </c>
      <c r="E286" s="82">
        <v>87209581.541899994</v>
      </c>
      <c r="F286" s="82">
        <v>0</v>
      </c>
      <c r="G286" s="82">
        <v>6372929.1720000003</v>
      </c>
      <c r="H286" s="82">
        <v>2655387.16</v>
      </c>
      <c r="I286" s="82">
        <v>11550934.124399999</v>
      </c>
      <c r="J286" s="82">
        <v>4620373.6497</v>
      </c>
      <c r="K286" s="82">
        <v>3853620.5613000002</v>
      </c>
      <c r="L286" s="82">
        <v>26275549.609999999</v>
      </c>
      <c r="M286" s="82">
        <v>6380622.5395999998</v>
      </c>
      <c r="N286" s="82">
        <v>33828665.299999997</v>
      </c>
      <c r="O286" s="82">
        <v>4276151.2746000001</v>
      </c>
      <c r="P286" s="82">
        <v>0</v>
      </c>
      <c r="Q286" s="82">
        <f t="shared" si="85"/>
        <v>4276151.2746000001</v>
      </c>
      <c r="R286" s="82">
        <v>72978163.236399993</v>
      </c>
      <c r="S286" s="91">
        <f t="shared" si="78"/>
        <v>260001978.1699</v>
      </c>
      <c r="T286" s="90"/>
      <c r="U286" s="206"/>
      <c r="V286" s="92">
        <v>32</v>
      </c>
      <c r="W286" s="79" t="s">
        <v>121</v>
      </c>
      <c r="X286" s="82" t="s">
        <v>696</v>
      </c>
      <c r="Y286" s="82">
        <v>68176086.075200006</v>
      </c>
      <c r="Z286" s="82">
        <f t="shared" si="75"/>
        <v>-2536017.62</v>
      </c>
      <c r="AA286" s="82">
        <v>4982037.0663999999</v>
      </c>
      <c r="AB286" s="82">
        <v>2075848.78</v>
      </c>
      <c r="AC286" s="82">
        <v>9029942.1828000005</v>
      </c>
      <c r="AD286" s="82">
        <v>3611976.8731</v>
      </c>
      <c r="AE286" s="82">
        <v>3012567.6839999999</v>
      </c>
      <c r="AF286" s="82">
        <v>20540909.609999999</v>
      </c>
      <c r="AG286" s="82">
        <v>5870035.9239999996</v>
      </c>
      <c r="AH286" s="82">
        <v>26370493.59</v>
      </c>
      <c r="AI286" s="82">
        <v>3342881.0482000001</v>
      </c>
      <c r="AJ286" s="82">
        <v>0</v>
      </c>
      <c r="AK286" s="82">
        <f t="shared" si="79"/>
        <v>3342881.0482000001</v>
      </c>
      <c r="AL286" s="82">
        <v>92507689.984400004</v>
      </c>
      <c r="AM286" s="91">
        <f t="shared" si="74"/>
        <v>236984451.1981</v>
      </c>
    </row>
    <row r="287" spans="1:39" ht="24.9" customHeight="1">
      <c r="A287" s="204"/>
      <c r="B287" s="206"/>
      <c r="C287" s="78">
        <v>10</v>
      </c>
      <c r="D287" s="82" t="s">
        <v>697</v>
      </c>
      <c r="E287" s="82">
        <v>81555567.143600002</v>
      </c>
      <c r="F287" s="82">
        <v>0</v>
      </c>
      <c r="G287" s="82">
        <v>5959756.2997000003</v>
      </c>
      <c r="H287" s="82">
        <v>2483231.79</v>
      </c>
      <c r="I287" s="82">
        <v>10802058.293299999</v>
      </c>
      <c r="J287" s="82">
        <v>4320823.3173000002</v>
      </c>
      <c r="K287" s="82">
        <v>3603780.7415</v>
      </c>
      <c r="L287" s="82">
        <v>24572040.280000001</v>
      </c>
      <c r="M287" s="82">
        <v>6392459.4175000004</v>
      </c>
      <c r="N287" s="82">
        <v>33891675.369999997</v>
      </c>
      <c r="O287" s="82">
        <v>3998917.7359000002</v>
      </c>
      <c r="P287" s="82">
        <v>0</v>
      </c>
      <c r="Q287" s="82">
        <f t="shared" si="85"/>
        <v>3998917.7359000002</v>
      </c>
      <c r="R287" s="82">
        <v>73143496.394500002</v>
      </c>
      <c r="S287" s="91">
        <f t="shared" si="78"/>
        <v>250723806.78330004</v>
      </c>
      <c r="T287" s="90"/>
      <c r="U287" s="207"/>
      <c r="V287" s="92">
        <v>33</v>
      </c>
      <c r="W287" s="79" t="s">
        <v>121</v>
      </c>
      <c r="X287" s="82" t="s">
        <v>698</v>
      </c>
      <c r="Y287" s="82">
        <v>78585869.799400002</v>
      </c>
      <c r="Z287" s="82">
        <f t="shared" si="75"/>
        <v>-2536017.62</v>
      </c>
      <c r="AA287" s="82">
        <v>5742742.6355999997</v>
      </c>
      <c r="AB287" s="82">
        <v>2974503.46</v>
      </c>
      <c r="AC287" s="82">
        <v>10408721.027100001</v>
      </c>
      <c r="AD287" s="82">
        <v>5175636.0122999996</v>
      </c>
      <c r="AE287" s="82">
        <v>3472555.6335999998</v>
      </c>
      <c r="AF287" s="82">
        <v>23677294.219999999</v>
      </c>
      <c r="AG287" s="82">
        <v>6216833.5800000001</v>
      </c>
      <c r="AH287" s="82">
        <v>28216566.899999999</v>
      </c>
      <c r="AI287" s="82">
        <v>3853304.4345999998</v>
      </c>
      <c r="AJ287" s="82">
        <v>0</v>
      </c>
      <c r="AK287" s="82">
        <f t="shared" si="79"/>
        <v>3853304.4345999998</v>
      </c>
      <c r="AL287" s="82">
        <v>97351632.103699997</v>
      </c>
      <c r="AM287" s="91">
        <f t="shared" si="74"/>
        <v>263139642.18629998</v>
      </c>
    </row>
    <row r="288" spans="1:39" ht="24.9" customHeight="1">
      <c r="A288" s="204"/>
      <c r="B288" s="206"/>
      <c r="C288" s="78">
        <v>11</v>
      </c>
      <c r="D288" s="82" t="s">
        <v>699</v>
      </c>
      <c r="E288" s="82">
        <v>85383196.653099999</v>
      </c>
      <c r="F288" s="82">
        <v>0</v>
      </c>
      <c r="G288" s="82">
        <v>6239464.2324000001</v>
      </c>
      <c r="H288" s="82">
        <v>2599776.7599999998</v>
      </c>
      <c r="I288" s="82">
        <v>11309028.9213</v>
      </c>
      <c r="J288" s="82">
        <v>4523611.5684000002</v>
      </c>
      <c r="K288" s="82">
        <v>3772916.1910999999</v>
      </c>
      <c r="L288" s="82">
        <v>25725274.449999999</v>
      </c>
      <c r="M288" s="82">
        <v>6396368.7451999998</v>
      </c>
      <c r="N288" s="82">
        <v>33912485.5</v>
      </c>
      <c r="O288" s="82">
        <v>4186598.0633</v>
      </c>
      <c r="P288" s="82">
        <v>0</v>
      </c>
      <c r="Q288" s="82">
        <f t="shared" si="85"/>
        <v>4186598.0633</v>
      </c>
      <c r="R288" s="82">
        <v>73198100.445700005</v>
      </c>
      <c r="S288" s="91">
        <f t="shared" si="78"/>
        <v>257246821.53049999</v>
      </c>
      <c r="T288" s="90"/>
      <c r="U288" s="78"/>
      <c r="V288" s="194"/>
      <c r="W288" s="195"/>
      <c r="X288" s="83"/>
      <c r="Y288" s="83">
        <f>Y255+Y256+Y257+Y258+Y259+Y260+Y261+Y262+Y263+Y264+Y265+Y266+Y267+Y268+Y269+Y270+Y271+Y272+Y273+Y274+Y275+Y276+Y277+Y278+Y279+Y280+Y281+Y282+Y283+Y284+Y285+Y286+Y287</f>
        <v>2535897986.1247001</v>
      </c>
      <c r="Z288" s="83">
        <f t="shared" ref="Z288:AL288" si="86">Z255+Z256+Z257+Z258+Z259+Z260+Z261+Z262+Z263+Z264+Z265+Z266+Z267+Z268+Z269+Z270+Z271+Z272+Z273+Z274+Z275+Z276+Z277+Z278+Z279+Z280+Z281+Z282+Z283+Z284+Z285+Z286+Z287</f>
        <v>-83688581.460000008</v>
      </c>
      <c r="AA288" s="83">
        <f t="shared" si="86"/>
        <v>185313333.32169998</v>
      </c>
      <c r="AB288" s="83">
        <f t="shared" si="86"/>
        <v>77213888.899999976</v>
      </c>
      <c r="AC288" s="83">
        <f t="shared" si="86"/>
        <v>335880416.64600009</v>
      </c>
      <c r="AD288" s="83">
        <f t="shared" si="86"/>
        <v>134352166.65829995</v>
      </c>
      <c r="AE288" s="83">
        <f t="shared" si="86"/>
        <v>112056364.08219998</v>
      </c>
      <c r="AF288" s="83">
        <f t="shared" si="86"/>
        <v>764045786.81000006</v>
      </c>
      <c r="AG288" s="83">
        <f t="shared" si="86"/>
        <v>214991757.70730004</v>
      </c>
      <c r="AH288" s="83">
        <f t="shared" si="86"/>
        <v>983507031.93000007</v>
      </c>
      <c r="AI288" s="83">
        <f t="shared" si="86"/>
        <v>124342798.27579996</v>
      </c>
      <c r="AJ288" s="83">
        <f t="shared" si="86"/>
        <v>0</v>
      </c>
      <c r="AK288" s="83">
        <f t="shared" si="86"/>
        <v>124342798.27579996</v>
      </c>
      <c r="AL288" s="83">
        <f t="shared" si="86"/>
        <v>3349992975.9323001</v>
      </c>
      <c r="AM288" s="91">
        <f>SUM(AM255:AM287)</f>
        <v>8733905924.928297</v>
      </c>
    </row>
    <row r="289" spans="1:39" ht="24.9" customHeight="1">
      <c r="A289" s="204"/>
      <c r="B289" s="206"/>
      <c r="C289" s="78">
        <v>12</v>
      </c>
      <c r="D289" s="82" t="s">
        <v>700</v>
      </c>
      <c r="E289" s="82">
        <v>82901098.316599995</v>
      </c>
      <c r="F289" s="82">
        <v>0</v>
      </c>
      <c r="G289" s="82">
        <v>6058082.3634000001</v>
      </c>
      <c r="H289" s="82">
        <v>2524200.98</v>
      </c>
      <c r="I289" s="82">
        <v>10980274.283600001</v>
      </c>
      <c r="J289" s="82">
        <v>4392109.7134999996</v>
      </c>
      <c r="K289" s="82">
        <v>3663237.1280999999</v>
      </c>
      <c r="L289" s="82">
        <v>24977438.07</v>
      </c>
      <c r="M289" s="82">
        <v>6373729.4910000004</v>
      </c>
      <c r="N289" s="82">
        <v>33791972.219999999</v>
      </c>
      <c r="O289" s="82">
        <v>4064893.2256</v>
      </c>
      <c r="P289" s="82">
        <v>0</v>
      </c>
      <c r="Q289" s="82">
        <f t="shared" si="85"/>
        <v>4064893.2256</v>
      </c>
      <c r="R289" s="82">
        <v>72881883.669699997</v>
      </c>
      <c r="S289" s="91">
        <f t="shared" si="78"/>
        <v>252608919.46149999</v>
      </c>
      <c r="T289" s="90"/>
      <c r="U289" s="205">
        <v>31</v>
      </c>
      <c r="V289" s="92">
        <v>1</v>
      </c>
      <c r="W289" s="79" t="s">
        <v>122</v>
      </c>
      <c r="X289" s="82" t="s">
        <v>701</v>
      </c>
      <c r="Y289" s="82">
        <v>92698849.793799996</v>
      </c>
      <c r="Z289" s="82">
        <v>0</v>
      </c>
      <c r="AA289" s="82">
        <v>6774063.0515999999</v>
      </c>
      <c r="AB289" s="82">
        <v>2822526.27</v>
      </c>
      <c r="AC289" s="82">
        <v>12277989.280999999</v>
      </c>
      <c r="AD289" s="82">
        <v>4911195.7123999996</v>
      </c>
      <c r="AE289" s="82">
        <v>4096180.5717000002</v>
      </c>
      <c r="AF289" s="82">
        <v>27929422.25</v>
      </c>
      <c r="AG289" s="82">
        <v>6181928.6076999996</v>
      </c>
      <c r="AH289" s="82">
        <v>41267757.549999997</v>
      </c>
      <c r="AI289" s="82">
        <v>4545306.8076999998</v>
      </c>
      <c r="AJ289" s="82">
        <f t="shared" ref="AJ289:AJ327" si="87">AI289/2</f>
        <v>2272653.4038499999</v>
      </c>
      <c r="AK289" s="82">
        <f t="shared" si="79"/>
        <v>2272653.4038499999</v>
      </c>
      <c r="AL289" s="82">
        <v>76003320.545499995</v>
      </c>
      <c r="AM289" s="91">
        <f t="shared" ref="AM289:AM305" si="88">Y289+Z289+AA289+AB289+AC289+AD289+AE289+AF289+AG289+AH289+AK289+AL289</f>
        <v>277235887.03754997</v>
      </c>
    </row>
    <row r="290" spans="1:39" ht="24.9" customHeight="1">
      <c r="A290" s="204"/>
      <c r="B290" s="206"/>
      <c r="C290" s="78">
        <v>13</v>
      </c>
      <c r="D290" s="82" t="s">
        <v>702</v>
      </c>
      <c r="E290" s="82">
        <v>107367767.26019999</v>
      </c>
      <c r="F290" s="82">
        <v>0</v>
      </c>
      <c r="G290" s="82">
        <v>7846009.1655999999</v>
      </c>
      <c r="H290" s="82">
        <v>3269170.49</v>
      </c>
      <c r="I290" s="82">
        <v>14220891.6127</v>
      </c>
      <c r="J290" s="82">
        <v>5688356.6451000003</v>
      </c>
      <c r="K290" s="82">
        <v>4744371.2975000003</v>
      </c>
      <c r="L290" s="82">
        <v>32349049.789999999</v>
      </c>
      <c r="M290" s="82">
        <v>8148041.5604999997</v>
      </c>
      <c r="N290" s="82">
        <v>43236990.340000004</v>
      </c>
      <c r="O290" s="82">
        <v>5264568.4878000002</v>
      </c>
      <c r="P290" s="82">
        <v>0</v>
      </c>
      <c r="Q290" s="82">
        <f t="shared" si="85"/>
        <v>5264568.4878000002</v>
      </c>
      <c r="R290" s="82">
        <v>97664822.126399994</v>
      </c>
      <c r="S290" s="91">
        <f t="shared" si="78"/>
        <v>329800038.77579999</v>
      </c>
      <c r="T290" s="90"/>
      <c r="U290" s="206"/>
      <c r="V290" s="92">
        <v>2</v>
      </c>
      <c r="W290" s="79" t="s">
        <v>122</v>
      </c>
      <c r="X290" s="82" t="s">
        <v>300</v>
      </c>
      <c r="Y290" s="82">
        <v>93510316.0889</v>
      </c>
      <c r="Z290" s="82">
        <v>0</v>
      </c>
      <c r="AA290" s="82">
        <v>6833361.7791999998</v>
      </c>
      <c r="AB290" s="82">
        <v>2847234.07</v>
      </c>
      <c r="AC290" s="82">
        <v>12385468.2249</v>
      </c>
      <c r="AD290" s="82">
        <v>4954187.2899000002</v>
      </c>
      <c r="AE290" s="82">
        <v>4132037.6776000001</v>
      </c>
      <c r="AF290" s="82">
        <v>28173910.550000001</v>
      </c>
      <c r="AG290" s="82">
        <v>6308159.6004999997</v>
      </c>
      <c r="AH290" s="82">
        <v>41939710.380000003</v>
      </c>
      <c r="AI290" s="82">
        <v>4585095.4704999998</v>
      </c>
      <c r="AJ290" s="82">
        <f t="shared" si="87"/>
        <v>2292547.7352499999</v>
      </c>
      <c r="AK290" s="82">
        <f t="shared" si="79"/>
        <v>2292547.7352499999</v>
      </c>
      <c r="AL290" s="82">
        <v>77766468.629999995</v>
      </c>
      <c r="AM290" s="91">
        <f t="shared" si="88"/>
        <v>281143402.02625</v>
      </c>
    </row>
    <row r="291" spans="1:39" ht="24.9" customHeight="1">
      <c r="A291" s="204"/>
      <c r="B291" s="206"/>
      <c r="C291" s="78">
        <v>14</v>
      </c>
      <c r="D291" s="82" t="s">
        <v>703</v>
      </c>
      <c r="E291" s="82">
        <v>73669390.686800003</v>
      </c>
      <c r="F291" s="82">
        <v>0</v>
      </c>
      <c r="G291" s="82">
        <v>5383465.9069999997</v>
      </c>
      <c r="H291" s="82">
        <v>2243110.79</v>
      </c>
      <c r="I291" s="82">
        <v>9757531.9563999996</v>
      </c>
      <c r="J291" s="82">
        <v>3903012.7826</v>
      </c>
      <c r="K291" s="82">
        <v>3255306.0532</v>
      </c>
      <c r="L291" s="82">
        <v>22195998.370000001</v>
      </c>
      <c r="M291" s="82">
        <v>6154763.5832000002</v>
      </c>
      <c r="N291" s="82">
        <v>32626372.890000001</v>
      </c>
      <c r="O291" s="82">
        <v>3612234.4964999999</v>
      </c>
      <c r="P291" s="82">
        <v>0</v>
      </c>
      <c r="Q291" s="82">
        <f t="shared" si="85"/>
        <v>3612234.4964999999</v>
      </c>
      <c r="R291" s="82">
        <v>69823448.396899998</v>
      </c>
      <c r="S291" s="91">
        <f t="shared" si="78"/>
        <v>232624635.91260001</v>
      </c>
      <c r="T291" s="90"/>
      <c r="U291" s="206"/>
      <c r="V291" s="92">
        <v>3</v>
      </c>
      <c r="W291" s="79" t="s">
        <v>122</v>
      </c>
      <c r="X291" s="82" t="s">
        <v>704</v>
      </c>
      <c r="Y291" s="82">
        <v>93102834.740199998</v>
      </c>
      <c r="Z291" s="82">
        <v>0</v>
      </c>
      <c r="AA291" s="82">
        <v>6803584.6638000002</v>
      </c>
      <c r="AB291" s="82">
        <v>2834826.94</v>
      </c>
      <c r="AC291" s="82">
        <v>12331497.203199999</v>
      </c>
      <c r="AD291" s="82">
        <v>4932598.8812999995</v>
      </c>
      <c r="AE291" s="82">
        <v>4114031.875</v>
      </c>
      <c r="AF291" s="82">
        <v>28051139.68</v>
      </c>
      <c r="AG291" s="82">
        <v>6216633.4190999996</v>
      </c>
      <c r="AH291" s="82">
        <v>41452498.200000003</v>
      </c>
      <c r="AI291" s="82">
        <v>4565115.4195999997</v>
      </c>
      <c r="AJ291" s="82">
        <f t="shared" si="87"/>
        <v>2282557.7097999998</v>
      </c>
      <c r="AK291" s="82">
        <f t="shared" si="79"/>
        <v>2282557.7097999998</v>
      </c>
      <c r="AL291" s="82">
        <v>76488064.588400006</v>
      </c>
      <c r="AM291" s="91">
        <f t="shared" si="88"/>
        <v>278610267.90079999</v>
      </c>
    </row>
    <row r="292" spans="1:39" ht="24.9" customHeight="1">
      <c r="A292" s="204"/>
      <c r="B292" s="206"/>
      <c r="C292" s="78">
        <v>15</v>
      </c>
      <c r="D292" s="82" t="s">
        <v>705</v>
      </c>
      <c r="E292" s="82">
        <v>81540101.815899998</v>
      </c>
      <c r="F292" s="82">
        <v>0</v>
      </c>
      <c r="G292" s="82">
        <v>5958626.1551000001</v>
      </c>
      <c r="H292" s="82">
        <v>2482760.9</v>
      </c>
      <c r="I292" s="82">
        <v>10800009.906199999</v>
      </c>
      <c r="J292" s="82">
        <v>4320003.9625000004</v>
      </c>
      <c r="K292" s="82">
        <v>3603097.3588999999</v>
      </c>
      <c r="L292" s="82">
        <v>24567380.699999999</v>
      </c>
      <c r="M292" s="82">
        <v>6719699.5456999997</v>
      </c>
      <c r="N292" s="82">
        <v>35633640.039999999</v>
      </c>
      <c r="O292" s="82">
        <v>3998159.4240999999</v>
      </c>
      <c r="P292" s="82">
        <v>0</v>
      </c>
      <c r="Q292" s="82">
        <f t="shared" si="85"/>
        <v>3998159.4240999999</v>
      </c>
      <c r="R292" s="82">
        <v>77714266.157000005</v>
      </c>
      <c r="S292" s="91">
        <f t="shared" si="78"/>
        <v>257337745.96540004</v>
      </c>
      <c r="T292" s="90"/>
      <c r="U292" s="206"/>
      <c r="V292" s="92">
        <v>4</v>
      </c>
      <c r="W292" s="79" t="s">
        <v>122</v>
      </c>
      <c r="X292" s="82" t="s">
        <v>706</v>
      </c>
      <c r="Y292" s="82">
        <v>70682975.420900002</v>
      </c>
      <c r="Z292" s="82">
        <v>0</v>
      </c>
      <c r="AA292" s="82">
        <v>5165230.5636999998</v>
      </c>
      <c r="AB292" s="82">
        <v>2152179.4</v>
      </c>
      <c r="AC292" s="82">
        <v>9361980.3967000004</v>
      </c>
      <c r="AD292" s="82">
        <v>3744792.1586000002</v>
      </c>
      <c r="AE292" s="82">
        <v>3123342.2130999998</v>
      </c>
      <c r="AF292" s="82">
        <v>21296215.329999998</v>
      </c>
      <c r="AG292" s="82">
        <v>5205522.2954000002</v>
      </c>
      <c r="AH292" s="82">
        <v>36070151.409999996</v>
      </c>
      <c r="AI292" s="82">
        <v>3465801.4644999998</v>
      </c>
      <c r="AJ292" s="82">
        <f t="shared" si="87"/>
        <v>1732900.7322499999</v>
      </c>
      <c r="AK292" s="82">
        <f t="shared" si="79"/>
        <v>1732900.7322499999</v>
      </c>
      <c r="AL292" s="82">
        <v>62365236.263700001</v>
      </c>
      <c r="AM292" s="91">
        <f t="shared" si="88"/>
        <v>220900526.18435001</v>
      </c>
    </row>
    <row r="293" spans="1:39" ht="24.9" customHeight="1">
      <c r="A293" s="204"/>
      <c r="B293" s="206"/>
      <c r="C293" s="78">
        <v>16</v>
      </c>
      <c r="D293" s="82" t="s">
        <v>707</v>
      </c>
      <c r="E293" s="82">
        <v>92587698.381899998</v>
      </c>
      <c r="F293" s="82">
        <v>0</v>
      </c>
      <c r="G293" s="82">
        <v>6765940.5487000002</v>
      </c>
      <c r="H293" s="82">
        <v>2819141.9</v>
      </c>
      <c r="I293" s="82">
        <v>12263267.2446</v>
      </c>
      <c r="J293" s="82">
        <v>4905306.8979000002</v>
      </c>
      <c r="K293" s="82">
        <v>4091269.0085</v>
      </c>
      <c r="L293" s="82">
        <v>27895933.210000001</v>
      </c>
      <c r="M293" s="82">
        <v>7324458.3809000002</v>
      </c>
      <c r="N293" s="82">
        <v>38852892.310000002</v>
      </c>
      <c r="O293" s="82">
        <v>4539856.7158000004</v>
      </c>
      <c r="P293" s="82">
        <v>0</v>
      </c>
      <c r="Q293" s="82">
        <f t="shared" si="85"/>
        <v>4539856.7158000004</v>
      </c>
      <c r="R293" s="82">
        <v>86161315.158000007</v>
      </c>
      <c r="S293" s="91">
        <f t="shared" si="78"/>
        <v>288207079.75629997</v>
      </c>
      <c r="T293" s="90"/>
      <c r="U293" s="206"/>
      <c r="V293" s="92">
        <v>5</v>
      </c>
      <c r="W293" s="79" t="s">
        <v>122</v>
      </c>
      <c r="X293" s="82" t="s">
        <v>708</v>
      </c>
      <c r="Y293" s="82">
        <v>122978730.63429999</v>
      </c>
      <c r="Z293" s="82">
        <v>0</v>
      </c>
      <c r="AA293" s="82">
        <v>8986796.2457999997</v>
      </c>
      <c r="AB293" s="82">
        <v>3744498.44</v>
      </c>
      <c r="AC293" s="82">
        <v>16288568.195499999</v>
      </c>
      <c r="AD293" s="82">
        <v>6515427.2783000004</v>
      </c>
      <c r="AE293" s="82">
        <v>5434189.1864999998</v>
      </c>
      <c r="AF293" s="82">
        <v>37052508.229999997</v>
      </c>
      <c r="AG293" s="82">
        <v>8948218.9631999992</v>
      </c>
      <c r="AH293" s="82">
        <v>55993274.539999999</v>
      </c>
      <c r="AI293" s="82">
        <v>6030021.5461999997</v>
      </c>
      <c r="AJ293" s="82">
        <f t="shared" si="87"/>
        <v>3015010.7730999999</v>
      </c>
      <c r="AK293" s="82">
        <f t="shared" si="79"/>
        <v>3015010.7730999999</v>
      </c>
      <c r="AL293" s="82">
        <v>114641846.8866</v>
      </c>
      <c r="AM293" s="91">
        <f t="shared" si="88"/>
        <v>383599069.37330002</v>
      </c>
    </row>
    <row r="294" spans="1:39" ht="24.9" customHeight="1">
      <c r="A294" s="204"/>
      <c r="B294" s="207"/>
      <c r="C294" s="78">
        <v>17</v>
      </c>
      <c r="D294" s="82" t="s">
        <v>709</v>
      </c>
      <c r="E294" s="82">
        <v>76675410.475299999</v>
      </c>
      <c r="F294" s="82">
        <v>0</v>
      </c>
      <c r="G294" s="82">
        <v>5603133.8707999997</v>
      </c>
      <c r="H294" s="82">
        <v>2334639.11</v>
      </c>
      <c r="I294" s="82">
        <v>10155680.140900001</v>
      </c>
      <c r="J294" s="82">
        <v>4062272.0562999998</v>
      </c>
      <c r="K294" s="82">
        <v>3388136.1787</v>
      </c>
      <c r="L294" s="82">
        <v>23101688.100000001</v>
      </c>
      <c r="M294" s="82">
        <v>6131819.4232999999</v>
      </c>
      <c r="N294" s="82">
        <v>32504236.530000001</v>
      </c>
      <c r="O294" s="82">
        <v>3759628.798</v>
      </c>
      <c r="P294" s="82">
        <v>0</v>
      </c>
      <c r="Q294" s="82">
        <f t="shared" si="85"/>
        <v>3759628.798</v>
      </c>
      <c r="R294" s="82">
        <v>69502972.809</v>
      </c>
      <c r="S294" s="91">
        <f t="shared" si="78"/>
        <v>237219617.49230003</v>
      </c>
      <c r="T294" s="90"/>
      <c r="U294" s="206"/>
      <c r="V294" s="92">
        <v>6</v>
      </c>
      <c r="W294" s="79" t="s">
        <v>122</v>
      </c>
      <c r="X294" s="82" t="s">
        <v>710</v>
      </c>
      <c r="Y294" s="82">
        <v>106345313.19059999</v>
      </c>
      <c r="Z294" s="82">
        <v>0</v>
      </c>
      <c r="AA294" s="82">
        <v>7771292.2911</v>
      </c>
      <c r="AB294" s="82">
        <v>3238038.45</v>
      </c>
      <c r="AC294" s="82">
        <v>14085467.2776</v>
      </c>
      <c r="AD294" s="82">
        <v>5634186.9111000001</v>
      </c>
      <c r="AE294" s="82">
        <v>4699191.0552000003</v>
      </c>
      <c r="AF294" s="82">
        <v>32040992.550000001</v>
      </c>
      <c r="AG294" s="82">
        <v>7613341.4593000002</v>
      </c>
      <c r="AH294" s="82">
        <v>48887454.530000001</v>
      </c>
      <c r="AI294" s="82">
        <v>5214434.4518999998</v>
      </c>
      <c r="AJ294" s="82">
        <f t="shared" si="87"/>
        <v>2607217.2259499999</v>
      </c>
      <c r="AK294" s="82">
        <f t="shared" si="79"/>
        <v>2607217.2259499999</v>
      </c>
      <c r="AL294" s="82">
        <v>95996768.833800003</v>
      </c>
      <c r="AM294" s="91">
        <f t="shared" si="88"/>
        <v>328919263.77465004</v>
      </c>
    </row>
    <row r="295" spans="1:39" ht="24.9" customHeight="1">
      <c r="A295" s="78"/>
      <c r="B295" s="193" t="s">
        <v>711</v>
      </c>
      <c r="C295" s="194"/>
      <c r="D295" s="83"/>
      <c r="E295" s="83">
        <f>SUM(E278:E294)</f>
        <v>1489049182.1108003</v>
      </c>
      <c r="F295" s="83">
        <f t="shared" ref="F295:S295" si="89">SUM(F278:F294)</f>
        <v>0</v>
      </c>
      <c r="G295" s="83">
        <f t="shared" si="89"/>
        <v>108813788.61680003</v>
      </c>
      <c r="H295" s="83">
        <f t="shared" si="89"/>
        <v>45339078.599999994</v>
      </c>
      <c r="I295" s="83">
        <f t="shared" si="89"/>
        <v>197224991.86900002</v>
      </c>
      <c r="J295" s="83">
        <f t="shared" si="89"/>
        <v>78889996.747400001</v>
      </c>
      <c r="K295" s="83">
        <f t="shared" si="89"/>
        <v>65798166.251200005</v>
      </c>
      <c r="L295" s="83">
        <f t="shared" si="89"/>
        <v>448638612.50000006</v>
      </c>
      <c r="M295" s="83">
        <f t="shared" si="89"/>
        <v>116667343.47159998</v>
      </c>
      <c r="N295" s="83">
        <f t="shared" si="89"/>
        <v>618720305.01999998</v>
      </c>
      <c r="O295" s="83">
        <f t="shared" si="89"/>
        <v>73012614.500799984</v>
      </c>
      <c r="P295" s="83">
        <f t="shared" si="89"/>
        <v>0</v>
      </c>
      <c r="Q295" s="83">
        <f t="shared" si="89"/>
        <v>73012614.500799984</v>
      </c>
      <c r="R295" s="83">
        <f t="shared" si="89"/>
        <v>1355118108.3915</v>
      </c>
      <c r="S295" s="91">
        <f t="shared" si="89"/>
        <v>4597272188.0791006</v>
      </c>
      <c r="T295" s="90"/>
      <c r="U295" s="206"/>
      <c r="V295" s="92">
        <v>7</v>
      </c>
      <c r="W295" s="79" t="s">
        <v>122</v>
      </c>
      <c r="X295" s="82" t="s">
        <v>712</v>
      </c>
      <c r="Y295" s="82">
        <v>93354541.957300007</v>
      </c>
      <c r="Z295" s="82">
        <v>0</v>
      </c>
      <c r="AA295" s="82">
        <v>6821978.4255999997</v>
      </c>
      <c r="AB295" s="82">
        <v>2842491.01</v>
      </c>
      <c r="AC295" s="82">
        <v>12364835.896400001</v>
      </c>
      <c r="AD295" s="82">
        <v>4945934.3585000001</v>
      </c>
      <c r="AE295" s="82">
        <v>4125154.3239000002</v>
      </c>
      <c r="AF295" s="82">
        <v>28126977.050000001</v>
      </c>
      <c r="AG295" s="82">
        <v>6079904.9557999996</v>
      </c>
      <c r="AH295" s="82">
        <v>40724665.240000002</v>
      </c>
      <c r="AI295" s="82">
        <v>4577457.3907000003</v>
      </c>
      <c r="AJ295" s="82">
        <f t="shared" si="87"/>
        <v>2288728.6953500002</v>
      </c>
      <c r="AK295" s="82">
        <f t="shared" si="79"/>
        <v>2288728.6953500002</v>
      </c>
      <c r="AL295" s="82">
        <v>74578291.697799996</v>
      </c>
      <c r="AM295" s="91">
        <f t="shared" si="88"/>
        <v>276253503.61065</v>
      </c>
    </row>
    <row r="296" spans="1:39" ht="24.9" customHeight="1">
      <c r="A296" s="204">
        <v>15</v>
      </c>
      <c r="B296" s="205" t="s">
        <v>713</v>
      </c>
      <c r="C296" s="78">
        <v>1</v>
      </c>
      <c r="D296" s="82" t="s">
        <v>714</v>
      </c>
      <c r="E296" s="82">
        <v>122336967.6718</v>
      </c>
      <c r="F296" s="82">
        <f>-4907596.13</f>
        <v>-4907596.13</v>
      </c>
      <c r="G296" s="82">
        <v>8939898.7623999994</v>
      </c>
      <c r="H296" s="82">
        <v>3724957.82</v>
      </c>
      <c r="I296" s="82">
        <v>16203566.506899999</v>
      </c>
      <c r="J296" s="82">
        <v>6481426.6026999997</v>
      </c>
      <c r="K296" s="82">
        <v>5405830.9384000003</v>
      </c>
      <c r="L296" s="82">
        <v>36859150.18</v>
      </c>
      <c r="M296" s="82">
        <v>7486927.2839000002</v>
      </c>
      <c r="N296" s="82">
        <v>39686378.710000001</v>
      </c>
      <c r="O296" s="82">
        <v>5998553.9545999998</v>
      </c>
      <c r="P296" s="82">
        <v>0</v>
      </c>
      <c r="Q296" s="82">
        <f t="shared" ref="Q296:Q306" si="90">O296</f>
        <v>5998553.9545999998</v>
      </c>
      <c r="R296" s="82">
        <v>99655470.786699995</v>
      </c>
      <c r="S296" s="91">
        <f t="shared" si="78"/>
        <v>347871533.08740002</v>
      </c>
      <c r="T296" s="90"/>
      <c r="U296" s="206"/>
      <c r="V296" s="92">
        <v>8</v>
      </c>
      <c r="W296" s="79" t="s">
        <v>122</v>
      </c>
      <c r="X296" s="82" t="s">
        <v>715</v>
      </c>
      <c r="Y296" s="82">
        <v>82447119.839599997</v>
      </c>
      <c r="Z296" s="82">
        <v>0</v>
      </c>
      <c r="AA296" s="82">
        <v>6024907.4228999997</v>
      </c>
      <c r="AB296" s="82">
        <v>2510378.09</v>
      </c>
      <c r="AC296" s="82">
        <v>10920144.704</v>
      </c>
      <c r="AD296" s="82">
        <v>4368057.8816</v>
      </c>
      <c r="AE296" s="82">
        <v>3643176.7085000002</v>
      </c>
      <c r="AF296" s="82">
        <v>24840657.98</v>
      </c>
      <c r="AG296" s="82">
        <v>5595605.6825999999</v>
      </c>
      <c r="AH296" s="82">
        <v>38146643.32</v>
      </c>
      <c r="AI296" s="82">
        <v>4042633.2788999998</v>
      </c>
      <c r="AJ296" s="82">
        <f t="shared" si="87"/>
        <v>2021316.6394499999</v>
      </c>
      <c r="AK296" s="82">
        <f t="shared" si="79"/>
        <v>2021316.6394499999</v>
      </c>
      <c r="AL296" s="82">
        <v>67813777.557899997</v>
      </c>
      <c r="AM296" s="91">
        <f t="shared" si="88"/>
        <v>248331785.82655001</v>
      </c>
    </row>
    <row r="297" spans="1:39" ht="24.9" customHeight="1">
      <c r="A297" s="204"/>
      <c r="B297" s="206"/>
      <c r="C297" s="78">
        <v>2</v>
      </c>
      <c r="D297" s="82" t="s">
        <v>716</v>
      </c>
      <c r="E297" s="82">
        <v>88845081.219999999</v>
      </c>
      <c r="F297" s="82">
        <f t="shared" ref="F297:F306" si="91">-4907596.13</f>
        <v>-4907596.13</v>
      </c>
      <c r="G297" s="82">
        <v>6492444.9801000003</v>
      </c>
      <c r="H297" s="82">
        <v>2705185.41</v>
      </c>
      <c r="I297" s="82">
        <v>11767556.5265</v>
      </c>
      <c r="J297" s="82">
        <v>4707022.6106000002</v>
      </c>
      <c r="K297" s="82">
        <v>3925890.0880999998</v>
      </c>
      <c r="L297" s="82">
        <v>26768312.59</v>
      </c>
      <c r="M297" s="82">
        <v>6122430.3613999998</v>
      </c>
      <c r="N297" s="82">
        <v>32422888.609999999</v>
      </c>
      <c r="O297" s="82">
        <v>4356344.8026000001</v>
      </c>
      <c r="P297" s="82">
        <v>0</v>
      </c>
      <c r="Q297" s="82">
        <f t="shared" si="90"/>
        <v>4356344.8026000001</v>
      </c>
      <c r="R297" s="82">
        <v>80596679.587699994</v>
      </c>
      <c r="S297" s="91">
        <f t="shared" si="78"/>
        <v>263802240.65700001</v>
      </c>
      <c r="T297" s="90"/>
      <c r="U297" s="206"/>
      <c r="V297" s="92">
        <v>9</v>
      </c>
      <c r="W297" s="79" t="s">
        <v>122</v>
      </c>
      <c r="X297" s="82" t="s">
        <v>717</v>
      </c>
      <c r="Y297" s="82">
        <v>84564009.2808</v>
      </c>
      <c r="Z297" s="82">
        <v>0</v>
      </c>
      <c r="AA297" s="82">
        <v>6179601.2790999999</v>
      </c>
      <c r="AB297" s="82">
        <v>2574833.87</v>
      </c>
      <c r="AC297" s="82">
        <v>11200527.318399999</v>
      </c>
      <c r="AD297" s="82">
        <v>4480210.9274000004</v>
      </c>
      <c r="AE297" s="82">
        <v>3736717.9057999998</v>
      </c>
      <c r="AF297" s="82">
        <v>25478459.84</v>
      </c>
      <c r="AG297" s="82">
        <v>5804890.8320000004</v>
      </c>
      <c r="AH297" s="82">
        <v>39260710.039999999</v>
      </c>
      <c r="AI297" s="82">
        <v>4146430.8127000001</v>
      </c>
      <c r="AJ297" s="82">
        <f t="shared" si="87"/>
        <v>2073215.4063500001</v>
      </c>
      <c r="AK297" s="82">
        <f t="shared" si="79"/>
        <v>2073215.4063500001</v>
      </c>
      <c r="AL297" s="82">
        <v>70736995.556099996</v>
      </c>
      <c r="AM297" s="91">
        <f t="shared" si="88"/>
        <v>256090172.25594997</v>
      </c>
    </row>
    <row r="298" spans="1:39" ht="24.9" customHeight="1">
      <c r="A298" s="204"/>
      <c r="B298" s="206"/>
      <c r="C298" s="78">
        <v>3</v>
      </c>
      <c r="D298" s="82" t="s">
        <v>718</v>
      </c>
      <c r="E298" s="82">
        <v>89420622.250300005</v>
      </c>
      <c r="F298" s="82">
        <f t="shared" si="91"/>
        <v>-4907596.13</v>
      </c>
      <c r="G298" s="82">
        <v>6534503.2282999996</v>
      </c>
      <c r="H298" s="82">
        <v>2722709.68</v>
      </c>
      <c r="I298" s="82">
        <v>11843787.101299999</v>
      </c>
      <c r="J298" s="82">
        <v>4737514.8404999999</v>
      </c>
      <c r="K298" s="82">
        <v>3951322.1186000002</v>
      </c>
      <c r="L298" s="82">
        <v>26941718.5</v>
      </c>
      <c r="M298" s="82">
        <v>6009125.1957999999</v>
      </c>
      <c r="N298" s="82">
        <v>31819742.550000001</v>
      </c>
      <c r="O298" s="82">
        <v>4384565.3313999996</v>
      </c>
      <c r="P298" s="82">
        <v>0</v>
      </c>
      <c r="Q298" s="82">
        <f t="shared" si="90"/>
        <v>4384565.3313999996</v>
      </c>
      <c r="R298" s="82">
        <v>79014074.703400001</v>
      </c>
      <c r="S298" s="91">
        <f t="shared" si="78"/>
        <v>262472089.36960006</v>
      </c>
      <c r="T298" s="90"/>
      <c r="U298" s="206"/>
      <c r="V298" s="92">
        <v>10</v>
      </c>
      <c r="W298" s="79" t="s">
        <v>122</v>
      </c>
      <c r="X298" s="82" t="s">
        <v>719</v>
      </c>
      <c r="Y298" s="82">
        <v>80221218.078999996</v>
      </c>
      <c r="Z298" s="82">
        <v>0</v>
      </c>
      <c r="AA298" s="82">
        <v>5862247.3800999997</v>
      </c>
      <c r="AB298" s="82">
        <v>2442603.08</v>
      </c>
      <c r="AC298" s="82">
        <v>10625323.376399999</v>
      </c>
      <c r="AD298" s="82">
        <v>4250129.3505999995</v>
      </c>
      <c r="AE298" s="82">
        <v>3544818.4704</v>
      </c>
      <c r="AF298" s="82">
        <v>24170011.579999998</v>
      </c>
      <c r="AG298" s="82">
        <v>5430967.4510000004</v>
      </c>
      <c r="AH298" s="82">
        <v>37270241.07</v>
      </c>
      <c r="AI298" s="82">
        <v>3933490.5392999998</v>
      </c>
      <c r="AJ298" s="82">
        <f t="shared" si="87"/>
        <v>1966745.2696499999</v>
      </c>
      <c r="AK298" s="82">
        <f t="shared" si="79"/>
        <v>1966745.2696499999</v>
      </c>
      <c r="AL298" s="82">
        <v>65514171.287199996</v>
      </c>
      <c r="AM298" s="91">
        <f t="shared" si="88"/>
        <v>241298476.39434999</v>
      </c>
    </row>
    <row r="299" spans="1:39" ht="24.9" customHeight="1">
      <c r="A299" s="204"/>
      <c r="B299" s="206"/>
      <c r="C299" s="78">
        <v>4</v>
      </c>
      <c r="D299" s="82" t="s">
        <v>720</v>
      </c>
      <c r="E299" s="82">
        <v>97435834.219099998</v>
      </c>
      <c r="F299" s="82">
        <f t="shared" si="91"/>
        <v>-4907596.13</v>
      </c>
      <c r="G299" s="82">
        <v>7120223.0226999996</v>
      </c>
      <c r="H299" s="82">
        <v>2966759.59</v>
      </c>
      <c r="I299" s="82">
        <v>12905404.228700001</v>
      </c>
      <c r="J299" s="82">
        <v>5162161.6914999997</v>
      </c>
      <c r="K299" s="82">
        <v>4305498.6335000005</v>
      </c>
      <c r="L299" s="82">
        <v>29356637.780000001</v>
      </c>
      <c r="M299" s="82">
        <v>6064073.5730999997</v>
      </c>
      <c r="N299" s="82">
        <v>32112243.75</v>
      </c>
      <c r="O299" s="82">
        <v>4777575.5750000002</v>
      </c>
      <c r="P299" s="82">
        <v>0</v>
      </c>
      <c r="Q299" s="82">
        <f t="shared" si="90"/>
        <v>4777575.5750000002</v>
      </c>
      <c r="R299" s="82">
        <v>79781573.4296</v>
      </c>
      <c r="S299" s="91">
        <f t="shared" si="78"/>
        <v>277080389.36319995</v>
      </c>
      <c r="T299" s="90"/>
      <c r="U299" s="206"/>
      <c r="V299" s="92">
        <v>11</v>
      </c>
      <c r="W299" s="79" t="s">
        <v>122</v>
      </c>
      <c r="X299" s="82" t="s">
        <v>721</v>
      </c>
      <c r="Y299" s="82">
        <v>110836016.85529999</v>
      </c>
      <c r="Z299" s="82">
        <v>0</v>
      </c>
      <c r="AA299" s="82">
        <v>8099455.0443000002</v>
      </c>
      <c r="AB299" s="82">
        <v>3374772.94</v>
      </c>
      <c r="AC299" s="82">
        <v>14680262.2678</v>
      </c>
      <c r="AD299" s="82">
        <v>5872104.9071000004</v>
      </c>
      <c r="AE299" s="82">
        <v>4897626.4527000003</v>
      </c>
      <c r="AF299" s="82">
        <v>33394005.66</v>
      </c>
      <c r="AG299" s="82">
        <v>7485008.7944999998</v>
      </c>
      <c r="AH299" s="82">
        <v>48204314.079999998</v>
      </c>
      <c r="AI299" s="82">
        <v>5434627.3236999996</v>
      </c>
      <c r="AJ299" s="82">
        <f t="shared" si="87"/>
        <v>2717313.6618499998</v>
      </c>
      <c r="AK299" s="82">
        <f t="shared" si="79"/>
        <v>2717313.6618499998</v>
      </c>
      <c r="AL299" s="82">
        <v>94204265.368000001</v>
      </c>
      <c r="AM299" s="91">
        <f t="shared" si="88"/>
        <v>333765146.03154999</v>
      </c>
    </row>
    <row r="300" spans="1:39" ht="24.9" customHeight="1">
      <c r="A300" s="204"/>
      <c r="B300" s="206"/>
      <c r="C300" s="78">
        <v>5</v>
      </c>
      <c r="D300" s="82" t="s">
        <v>722</v>
      </c>
      <c r="E300" s="82">
        <v>94769683.641900003</v>
      </c>
      <c r="F300" s="82">
        <f t="shared" si="91"/>
        <v>-4907596.13</v>
      </c>
      <c r="G300" s="82">
        <v>6925391.3483999996</v>
      </c>
      <c r="H300" s="82">
        <v>2885579.73</v>
      </c>
      <c r="I300" s="82">
        <v>12552271.8189</v>
      </c>
      <c r="J300" s="82">
        <v>5020908.7275999999</v>
      </c>
      <c r="K300" s="82">
        <v>4187686.6625000001</v>
      </c>
      <c r="L300" s="82">
        <v>28553347.93</v>
      </c>
      <c r="M300" s="82">
        <v>6378747.2273000004</v>
      </c>
      <c r="N300" s="82">
        <v>33787314.57</v>
      </c>
      <c r="O300" s="82">
        <v>4646846.0958000002</v>
      </c>
      <c r="P300" s="82">
        <v>0</v>
      </c>
      <c r="Q300" s="82">
        <f t="shared" si="90"/>
        <v>4646846.0958000002</v>
      </c>
      <c r="R300" s="82">
        <v>84176819.305800006</v>
      </c>
      <c r="S300" s="91">
        <f t="shared" si="78"/>
        <v>278977000.92820001</v>
      </c>
      <c r="T300" s="90"/>
      <c r="U300" s="206"/>
      <c r="V300" s="92">
        <v>12</v>
      </c>
      <c r="W300" s="79" t="s">
        <v>122</v>
      </c>
      <c r="X300" s="82" t="s">
        <v>723</v>
      </c>
      <c r="Y300" s="82">
        <v>74620607.190799996</v>
      </c>
      <c r="Z300" s="82">
        <v>0</v>
      </c>
      <c r="AA300" s="82">
        <v>5452977.0237999996</v>
      </c>
      <c r="AB300" s="82">
        <v>2272073.7599999998</v>
      </c>
      <c r="AC300" s="82">
        <v>9883520.8555999994</v>
      </c>
      <c r="AD300" s="82">
        <v>3953408.3421999998</v>
      </c>
      <c r="AE300" s="82">
        <v>3297338.4470000002</v>
      </c>
      <c r="AF300" s="82">
        <v>22482592.300000001</v>
      </c>
      <c r="AG300" s="82">
        <v>5334116.3080000002</v>
      </c>
      <c r="AH300" s="82">
        <v>36754683.060000002</v>
      </c>
      <c r="AI300" s="82">
        <v>3658875.5375000001</v>
      </c>
      <c r="AJ300" s="82">
        <f t="shared" si="87"/>
        <v>1829437.76875</v>
      </c>
      <c r="AK300" s="82">
        <f t="shared" si="79"/>
        <v>1829437.76875</v>
      </c>
      <c r="AL300" s="82">
        <v>64161390.139600001</v>
      </c>
      <c r="AM300" s="91">
        <f t="shared" si="88"/>
        <v>230042145.19575003</v>
      </c>
    </row>
    <row r="301" spans="1:39" ht="24.9" customHeight="1">
      <c r="A301" s="204"/>
      <c r="B301" s="206"/>
      <c r="C301" s="78">
        <v>6</v>
      </c>
      <c r="D301" s="82" t="s">
        <v>106</v>
      </c>
      <c r="E301" s="82">
        <v>103192146.9849</v>
      </c>
      <c r="F301" s="82">
        <f t="shared" si="91"/>
        <v>-4907596.13</v>
      </c>
      <c r="G301" s="82">
        <v>7540871.4526000004</v>
      </c>
      <c r="H301" s="82">
        <v>3142029.77</v>
      </c>
      <c r="I301" s="82">
        <v>13667829.507999999</v>
      </c>
      <c r="J301" s="82">
        <v>5467131.8032</v>
      </c>
      <c r="K301" s="82">
        <v>4559858.8178000003</v>
      </c>
      <c r="L301" s="82">
        <v>31090968.789999999</v>
      </c>
      <c r="M301" s="82">
        <v>6726263.5898000002</v>
      </c>
      <c r="N301" s="82">
        <v>35637213.689999998</v>
      </c>
      <c r="O301" s="82">
        <v>5059825.1136999996</v>
      </c>
      <c r="P301" s="82">
        <v>0</v>
      </c>
      <c r="Q301" s="82">
        <f t="shared" si="90"/>
        <v>5059825.1136999996</v>
      </c>
      <c r="R301" s="82">
        <v>89030800.052900001</v>
      </c>
      <c r="S301" s="91">
        <f t="shared" si="78"/>
        <v>300207343.4429</v>
      </c>
      <c r="T301" s="90"/>
      <c r="U301" s="206"/>
      <c r="V301" s="92">
        <v>13</v>
      </c>
      <c r="W301" s="79" t="s">
        <v>122</v>
      </c>
      <c r="X301" s="82" t="s">
        <v>724</v>
      </c>
      <c r="Y301" s="82">
        <v>99619954.539000005</v>
      </c>
      <c r="Z301" s="82">
        <v>0</v>
      </c>
      <c r="AA301" s="82">
        <v>7279829.8441000003</v>
      </c>
      <c r="AB301" s="82">
        <v>3033262.44</v>
      </c>
      <c r="AC301" s="82">
        <v>13194691.592399999</v>
      </c>
      <c r="AD301" s="82">
        <v>5277876.6370000001</v>
      </c>
      <c r="AE301" s="82">
        <v>4402010.6316999998</v>
      </c>
      <c r="AF301" s="82">
        <v>30014695.77</v>
      </c>
      <c r="AG301" s="82">
        <v>6360712.2895</v>
      </c>
      <c r="AH301" s="82">
        <v>42219458.850000001</v>
      </c>
      <c r="AI301" s="82">
        <v>4884669.6434000004</v>
      </c>
      <c r="AJ301" s="82">
        <f t="shared" si="87"/>
        <v>2442334.8217000002</v>
      </c>
      <c r="AK301" s="82">
        <f t="shared" si="79"/>
        <v>2442334.8217000002</v>
      </c>
      <c r="AL301" s="82">
        <v>78500505.263500005</v>
      </c>
      <c r="AM301" s="91">
        <f t="shared" si="88"/>
        <v>292345332.6789</v>
      </c>
    </row>
    <row r="302" spans="1:39" ht="24.9" customHeight="1">
      <c r="A302" s="204"/>
      <c r="B302" s="206"/>
      <c r="C302" s="78">
        <v>7</v>
      </c>
      <c r="D302" s="82" t="s">
        <v>725</v>
      </c>
      <c r="E302" s="82">
        <v>80912178.937600002</v>
      </c>
      <c r="F302" s="82">
        <f t="shared" si="91"/>
        <v>-4907596.13</v>
      </c>
      <c r="G302" s="82">
        <v>5912740.0499999998</v>
      </c>
      <c r="H302" s="82">
        <v>2463641.69</v>
      </c>
      <c r="I302" s="82">
        <v>10716841.340600001</v>
      </c>
      <c r="J302" s="82">
        <v>4286736.5362</v>
      </c>
      <c r="K302" s="82">
        <v>3575350.6771</v>
      </c>
      <c r="L302" s="82">
        <v>24378192.559999999</v>
      </c>
      <c r="M302" s="82">
        <v>5439180.0669</v>
      </c>
      <c r="N302" s="82">
        <v>28785810.600000001</v>
      </c>
      <c r="O302" s="82">
        <v>3967370.4536000001</v>
      </c>
      <c r="P302" s="82">
        <v>0</v>
      </c>
      <c r="Q302" s="82">
        <f t="shared" si="90"/>
        <v>3967370.4536000001</v>
      </c>
      <c r="R302" s="82">
        <v>71053290.749500006</v>
      </c>
      <c r="S302" s="91">
        <f t="shared" si="78"/>
        <v>236583737.53150001</v>
      </c>
      <c r="T302" s="90"/>
      <c r="U302" s="206"/>
      <c r="V302" s="92">
        <v>14</v>
      </c>
      <c r="W302" s="79" t="s">
        <v>122</v>
      </c>
      <c r="X302" s="82" t="s">
        <v>726</v>
      </c>
      <c r="Y302" s="82">
        <v>99475871.140799999</v>
      </c>
      <c r="Z302" s="82">
        <v>0</v>
      </c>
      <c r="AA302" s="82">
        <v>7269300.8026999999</v>
      </c>
      <c r="AB302" s="82">
        <v>3028875.33</v>
      </c>
      <c r="AC302" s="82">
        <v>13175607.705</v>
      </c>
      <c r="AD302" s="82">
        <v>5270243.0818999996</v>
      </c>
      <c r="AE302" s="82">
        <v>4395643.8684999999</v>
      </c>
      <c r="AF302" s="82">
        <v>29971284.59</v>
      </c>
      <c r="AG302" s="82">
        <v>6417816.7862999998</v>
      </c>
      <c r="AH302" s="82">
        <v>42523437.509999998</v>
      </c>
      <c r="AI302" s="82">
        <v>4877604.7956999997</v>
      </c>
      <c r="AJ302" s="82">
        <f t="shared" si="87"/>
        <v>2438802.3978499998</v>
      </c>
      <c r="AK302" s="82">
        <f t="shared" si="79"/>
        <v>2438802.3978499998</v>
      </c>
      <c r="AL302" s="82">
        <v>79298119.873199999</v>
      </c>
      <c r="AM302" s="91">
        <f t="shared" si="88"/>
        <v>293265003.08624995</v>
      </c>
    </row>
    <row r="303" spans="1:39" ht="24.9" customHeight="1">
      <c r="A303" s="204"/>
      <c r="B303" s="206"/>
      <c r="C303" s="78">
        <v>8</v>
      </c>
      <c r="D303" s="82" t="s">
        <v>727</v>
      </c>
      <c r="E303" s="82">
        <v>86793216.053200006</v>
      </c>
      <c r="F303" s="82">
        <f t="shared" si="91"/>
        <v>-4907596.13</v>
      </c>
      <c r="G303" s="82">
        <v>6342502.8389999997</v>
      </c>
      <c r="H303" s="82">
        <v>2642709.52</v>
      </c>
      <c r="I303" s="82">
        <v>11495786.3957</v>
      </c>
      <c r="J303" s="82">
        <v>4598314.5584000004</v>
      </c>
      <c r="K303" s="82">
        <v>3835222.1860000002</v>
      </c>
      <c r="L303" s="82">
        <v>26150102.02</v>
      </c>
      <c r="M303" s="82">
        <v>5934575.7325999998</v>
      </c>
      <c r="N303" s="82">
        <v>31422900.84</v>
      </c>
      <c r="O303" s="82">
        <v>4255735.6070999997</v>
      </c>
      <c r="P303" s="82">
        <v>0</v>
      </c>
      <c r="Q303" s="82">
        <f t="shared" si="90"/>
        <v>4255735.6070999997</v>
      </c>
      <c r="R303" s="82">
        <v>77972795.218700007</v>
      </c>
      <c r="S303" s="91">
        <f t="shared" si="78"/>
        <v>256536264.84070003</v>
      </c>
      <c r="T303" s="90"/>
      <c r="U303" s="206"/>
      <c r="V303" s="92">
        <v>15</v>
      </c>
      <c r="W303" s="79" t="s">
        <v>122</v>
      </c>
      <c r="X303" s="82" t="s">
        <v>728</v>
      </c>
      <c r="Y303" s="82">
        <v>78613420.304100007</v>
      </c>
      <c r="Z303" s="82">
        <v>0</v>
      </c>
      <c r="AA303" s="82">
        <v>5744755.9168999996</v>
      </c>
      <c r="AB303" s="82">
        <v>2393648.2999999998</v>
      </c>
      <c r="AC303" s="82">
        <v>10412370.099300001</v>
      </c>
      <c r="AD303" s="82">
        <v>4164948.0397000001</v>
      </c>
      <c r="AE303" s="82">
        <v>3473773.0364000001</v>
      </c>
      <c r="AF303" s="82">
        <v>23685594.960000001</v>
      </c>
      <c r="AG303" s="82">
        <v>5705948.9063999997</v>
      </c>
      <c r="AH303" s="82">
        <v>38734022.369999997</v>
      </c>
      <c r="AI303" s="82">
        <v>3854655.3198000002</v>
      </c>
      <c r="AJ303" s="82">
        <f t="shared" si="87"/>
        <v>1927327.6599000001</v>
      </c>
      <c r="AK303" s="82">
        <f t="shared" si="79"/>
        <v>1927327.6599000001</v>
      </c>
      <c r="AL303" s="82">
        <v>69355011.127599999</v>
      </c>
      <c r="AM303" s="91">
        <f t="shared" si="88"/>
        <v>244210820.72030002</v>
      </c>
    </row>
    <row r="304" spans="1:39" ht="24.9" customHeight="1">
      <c r="A304" s="204"/>
      <c r="B304" s="206"/>
      <c r="C304" s="78">
        <v>9</v>
      </c>
      <c r="D304" s="82" t="s">
        <v>729</v>
      </c>
      <c r="E304" s="82">
        <v>79127858.729200006</v>
      </c>
      <c r="F304" s="82">
        <f t="shared" si="91"/>
        <v>-4907596.13</v>
      </c>
      <c r="G304" s="82">
        <v>5782349.0297999997</v>
      </c>
      <c r="H304" s="82">
        <v>2409312.1</v>
      </c>
      <c r="I304" s="82">
        <v>10480507.6165</v>
      </c>
      <c r="J304" s="82">
        <v>4192203.0466</v>
      </c>
      <c r="K304" s="82">
        <v>3496505.0625999998</v>
      </c>
      <c r="L304" s="82">
        <v>23840591.149999999</v>
      </c>
      <c r="M304" s="82">
        <v>5312644.1683</v>
      </c>
      <c r="N304" s="82">
        <v>28112234.699999999</v>
      </c>
      <c r="O304" s="82">
        <v>3879879.8018999998</v>
      </c>
      <c r="P304" s="82">
        <v>0</v>
      </c>
      <c r="Q304" s="82">
        <f t="shared" si="90"/>
        <v>3879879.8018999998</v>
      </c>
      <c r="R304" s="82">
        <v>69285883.853200004</v>
      </c>
      <c r="S304" s="91">
        <f t="shared" si="78"/>
        <v>231012373.12809998</v>
      </c>
      <c r="T304" s="90"/>
      <c r="U304" s="206"/>
      <c r="V304" s="92">
        <v>16</v>
      </c>
      <c r="W304" s="79" t="s">
        <v>122</v>
      </c>
      <c r="X304" s="82" t="s">
        <v>730</v>
      </c>
      <c r="Y304" s="82">
        <v>100167775.8281</v>
      </c>
      <c r="Z304" s="82">
        <v>0</v>
      </c>
      <c r="AA304" s="82">
        <v>7319862.4439000003</v>
      </c>
      <c r="AB304" s="82">
        <v>3049942.69</v>
      </c>
      <c r="AC304" s="82">
        <v>13267250.679500001</v>
      </c>
      <c r="AD304" s="82">
        <v>5306900.2718000002</v>
      </c>
      <c r="AE304" s="82">
        <v>4426217.7812000001</v>
      </c>
      <c r="AF304" s="82">
        <v>30179749.940000001</v>
      </c>
      <c r="AG304" s="82">
        <v>6538559.4751000004</v>
      </c>
      <c r="AH304" s="82">
        <v>43166175</v>
      </c>
      <c r="AI304" s="82">
        <v>4911530.9888000004</v>
      </c>
      <c r="AJ304" s="82">
        <f t="shared" si="87"/>
        <v>2455765.4944000002</v>
      </c>
      <c r="AK304" s="82">
        <f t="shared" si="79"/>
        <v>2455765.4944000002</v>
      </c>
      <c r="AL304" s="82">
        <v>80984609.345300004</v>
      </c>
      <c r="AM304" s="91">
        <f t="shared" si="88"/>
        <v>296862808.94929999</v>
      </c>
    </row>
    <row r="305" spans="1:39" ht="24.9" customHeight="1">
      <c r="A305" s="204"/>
      <c r="B305" s="206"/>
      <c r="C305" s="78">
        <v>10</v>
      </c>
      <c r="D305" s="82" t="s">
        <v>731</v>
      </c>
      <c r="E305" s="82">
        <v>75042756.914499998</v>
      </c>
      <c r="F305" s="82">
        <f t="shared" si="91"/>
        <v>-4907596.13</v>
      </c>
      <c r="G305" s="82">
        <v>5483826.0455999998</v>
      </c>
      <c r="H305" s="82">
        <v>2284927.52</v>
      </c>
      <c r="I305" s="82">
        <v>9939434.7078000009</v>
      </c>
      <c r="J305" s="82">
        <v>3975773.8831000002</v>
      </c>
      <c r="K305" s="82">
        <v>3315992.4163000002</v>
      </c>
      <c r="L305" s="82">
        <v>22609782.629999999</v>
      </c>
      <c r="M305" s="82">
        <v>5457855.5459000003</v>
      </c>
      <c r="N305" s="82">
        <v>28885223.91</v>
      </c>
      <c r="O305" s="82">
        <v>3679574.8235999998</v>
      </c>
      <c r="P305" s="82">
        <v>0</v>
      </c>
      <c r="Q305" s="82">
        <f t="shared" si="90"/>
        <v>3679574.8235999998</v>
      </c>
      <c r="R305" s="82">
        <v>71314142.972100005</v>
      </c>
      <c r="S305" s="91">
        <f t="shared" si="78"/>
        <v>227081695.23890001</v>
      </c>
      <c r="T305" s="90"/>
      <c r="U305" s="207"/>
      <c r="V305" s="92">
        <v>17</v>
      </c>
      <c r="W305" s="79" t="s">
        <v>122</v>
      </c>
      <c r="X305" s="82" t="s">
        <v>732</v>
      </c>
      <c r="Y305" s="82">
        <v>106428707.7208</v>
      </c>
      <c r="Z305" s="82">
        <v>0</v>
      </c>
      <c r="AA305" s="82">
        <v>7777386.4314999999</v>
      </c>
      <c r="AB305" s="82">
        <v>3240577.68</v>
      </c>
      <c r="AC305" s="82">
        <v>14096512.907</v>
      </c>
      <c r="AD305" s="82">
        <v>5638605.1628</v>
      </c>
      <c r="AE305" s="82">
        <v>4702876.0960999997</v>
      </c>
      <c r="AF305" s="82">
        <v>32066118.66</v>
      </c>
      <c r="AG305" s="82">
        <v>6034343.3207</v>
      </c>
      <c r="AH305" s="82">
        <v>40482131.539999999</v>
      </c>
      <c r="AI305" s="82">
        <v>5218523.5395999998</v>
      </c>
      <c r="AJ305" s="82">
        <f t="shared" si="87"/>
        <v>2609261.7697999999</v>
      </c>
      <c r="AK305" s="82">
        <f t="shared" si="79"/>
        <v>2609261.7697999999</v>
      </c>
      <c r="AL305" s="82">
        <v>73941903.534799993</v>
      </c>
      <c r="AM305" s="91">
        <f t="shared" si="88"/>
        <v>297018424.82350004</v>
      </c>
    </row>
    <row r="306" spans="1:39" ht="24.9" customHeight="1">
      <c r="A306" s="204"/>
      <c r="B306" s="207"/>
      <c r="C306" s="78">
        <v>11</v>
      </c>
      <c r="D306" s="82" t="s">
        <v>733</v>
      </c>
      <c r="E306" s="82">
        <v>102421192.9515</v>
      </c>
      <c r="F306" s="82">
        <f t="shared" si="91"/>
        <v>-4907596.13</v>
      </c>
      <c r="G306" s="82">
        <v>7484533.1999000004</v>
      </c>
      <c r="H306" s="82">
        <v>3118555.5</v>
      </c>
      <c r="I306" s="82">
        <v>13565716.424799999</v>
      </c>
      <c r="J306" s="82">
        <v>5426286.5698999995</v>
      </c>
      <c r="K306" s="82">
        <v>4525791.8693000004</v>
      </c>
      <c r="L306" s="82">
        <v>30858686.5</v>
      </c>
      <c r="M306" s="82">
        <v>6587400.7861000001</v>
      </c>
      <c r="N306" s="82">
        <v>34898019.200000003</v>
      </c>
      <c r="O306" s="82">
        <v>5022022.8903999999</v>
      </c>
      <c r="P306" s="82">
        <v>0</v>
      </c>
      <c r="Q306" s="82">
        <f t="shared" si="90"/>
        <v>5022022.8903999999</v>
      </c>
      <c r="R306" s="82">
        <v>87091215.479599997</v>
      </c>
      <c r="S306" s="91">
        <f t="shared" si="78"/>
        <v>296091825.24150002</v>
      </c>
      <c r="T306" s="90"/>
      <c r="U306" s="78"/>
      <c r="V306" s="194"/>
      <c r="W306" s="195"/>
      <c r="X306" s="83"/>
      <c r="Y306" s="83">
        <f>Y289+Y290+Y291+Y292+Y293+Y294+Y295+Y296+Y297+Y298+Y299+Y300+Y301+Y302+Y303+Y304+Y305</f>
        <v>1589668262.6042998</v>
      </c>
      <c r="Z306" s="83">
        <f t="shared" ref="Z306:AL306" si="92">Z289+Z290+Z291+Z292+Z293+Z294+Z295+Z296+Z297+Z298+Z299+Z300+Z301+Z302+Z303+Z304+Z305</f>
        <v>0</v>
      </c>
      <c r="AA306" s="83">
        <f t="shared" si="92"/>
        <v>116166630.61010002</v>
      </c>
      <c r="AB306" s="83">
        <f t="shared" si="92"/>
        <v>48402762.75999999</v>
      </c>
      <c r="AC306" s="83">
        <f t="shared" si="92"/>
        <v>210552017.98070005</v>
      </c>
      <c r="AD306" s="83">
        <f t="shared" si="92"/>
        <v>84220807.19219999</v>
      </c>
      <c r="AE306" s="83">
        <f t="shared" si="92"/>
        <v>70244326.301299989</v>
      </c>
      <c r="AF306" s="83">
        <f t="shared" si="92"/>
        <v>478954336.92000002</v>
      </c>
      <c r="AG306" s="83">
        <f t="shared" si="92"/>
        <v>107261679.14709999</v>
      </c>
      <c r="AH306" s="83">
        <f t="shared" si="92"/>
        <v>713097328.68999994</v>
      </c>
      <c r="AI306" s="83">
        <f t="shared" si="92"/>
        <v>77946274.330500007</v>
      </c>
      <c r="AJ306" s="83">
        <f t="shared" si="92"/>
        <v>38973137.165250003</v>
      </c>
      <c r="AK306" s="83">
        <f t="shared" si="92"/>
        <v>38973137.165250003</v>
      </c>
      <c r="AL306" s="83">
        <f t="shared" si="92"/>
        <v>1322350746.4990001</v>
      </c>
      <c r="AM306" s="91">
        <f>SUM(AM289:AM305)</f>
        <v>4779892035.8699503</v>
      </c>
    </row>
    <row r="307" spans="1:39" ht="24.9" customHeight="1">
      <c r="A307" s="78"/>
      <c r="B307" s="193" t="s">
        <v>734</v>
      </c>
      <c r="C307" s="194"/>
      <c r="D307" s="83"/>
      <c r="E307" s="83">
        <f>SUM(E296:E306)</f>
        <v>1020297539.5739999</v>
      </c>
      <c r="F307" s="83">
        <f t="shared" ref="F307:S307" si="93">SUM(F296:F306)</f>
        <v>-53983557.430000007</v>
      </c>
      <c r="G307" s="83">
        <f t="shared" si="93"/>
        <v>74559283.958799988</v>
      </c>
      <c r="H307" s="83">
        <f t="shared" si="93"/>
        <v>31066368.330000002</v>
      </c>
      <c r="I307" s="83">
        <f t="shared" si="93"/>
        <v>135138702.17570001</v>
      </c>
      <c r="J307" s="83">
        <f t="shared" si="93"/>
        <v>54055480.870300002</v>
      </c>
      <c r="K307" s="83">
        <f t="shared" si="93"/>
        <v>45084949.470200002</v>
      </c>
      <c r="L307" s="83">
        <f t="shared" si="93"/>
        <v>307407490.63</v>
      </c>
      <c r="M307" s="83">
        <f t="shared" si="93"/>
        <v>67519223.531100005</v>
      </c>
      <c r="N307" s="83">
        <f t="shared" si="93"/>
        <v>357569971.13</v>
      </c>
      <c r="O307" s="83">
        <f t="shared" si="93"/>
        <v>50028294.449699998</v>
      </c>
      <c r="P307" s="83">
        <f t="shared" si="93"/>
        <v>0</v>
      </c>
      <c r="Q307" s="83">
        <f t="shared" si="93"/>
        <v>50028294.449699998</v>
      </c>
      <c r="R307" s="83">
        <f t="shared" si="93"/>
        <v>888972746.13919997</v>
      </c>
      <c r="S307" s="91">
        <f t="shared" si="93"/>
        <v>2977716492.829</v>
      </c>
      <c r="T307" s="90"/>
      <c r="U307" s="205">
        <v>32</v>
      </c>
      <c r="V307" s="92">
        <v>1</v>
      </c>
      <c r="W307" s="79" t="s">
        <v>123</v>
      </c>
      <c r="X307" s="82" t="s">
        <v>735</v>
      </c>
      <c r="Y307" s="82">
        <v>70813040.238499999</v>
      </c>
      <c r="Z307" s="82">
        <v>0</v>
      </c>
      <c r="AA307" s="82">
        <v>5174735.1830000002</v>
      </c>
      <c r="AB307" s="82">
        <v>2156139.66</v>
      </c>
      <c r="AC307" s="82">
        <v>9379207.5190999992</v>
      </c>
      <c r="AD307" s="82">
        <v>3751683.0077</v>
      </c>
      <c r="AE307" s="82">
        <v>3129089.5225999998</v>
      </c>
      <c r="AF307" s="82">
        <v>21335402.82</v>
      </c>
      <c r="AG307" s="82">
        <v>6988216.3421999998</v>
      </c>
      <c r="AH307" s="82">
        <v>29031258.420000002</v>
      </c>
      <c r="AI307" s="82">
        <v>3472178.9386</v>
      </c>
      <c r="AJ307" s="82">
        <f t="shared" si="87"/>
        <v>1736089.4693</v>
      </c>
      <c r="AK307" s="82">
        <f t="shared" si="79"/>
        <v>1736089.4693</v>
      </c>
      <c r="AL307" s="82">
        <v>172162307.71110001</v>
      </c>
      <c r="AM307" s="91">
        <f t="shared" ref="AM307:AM329" si="94">Y307+Z307+AA307+AB307+AC307+AD307+AE307+AF307+AG307+AH307+AK307+AL307</f>
        <v>325657169.89349997</v>
      </c>
    </row>
    <row r="308" spans="1:39" ht="24.9" customHeight="1">
      <c r="A308" s="204">
        <v>16</v>
      </c>
      <c r="B308" s="205" t="s">
        <v>736</v>
      </c>
      <c r="C308" s="78">
        <v>1</v>
      </c>
      <c r="D308" s="82" t="s">
        <v>737</v>
      </c>
      <c r="E308" s="82">
        <v>80062254.784999996</v>
      </c>
      <c r="F308" s="82">
        <v>0</v>
      </c>
      <c r="G308" s="82">
        <v>5850630.9751000004</v>
      </c>
      <c r="H308" s="82">
        <v>2437762.91</v>
      </c>
      <c r="I308" s="82">
        <v>10604268.6425</v>
      </c>
      <c r="J308" s="82">
        <v>4241707.4570000004</v>
      </c>
      <c r="K308" s="82">
        <v>3537794.1938</v>
      </c>
      <c r="L308" s="82">
        <v>24122117.210000001</v>
      </c>
      <c r="M308" s="82">
        <v>6265737.2571999999</v>
      </c>
      <c r="N308" s="82">
        <v>33385027.899999999</v>
      </c>
      <c r="O308" s="82">
        <v>3925696.0850999998</v>
      </c>
      <c r="P308" s="82">
        <f t="shared" ref="P308:P334" si="95">O308/2</f>
        <v>1962848.0425499999</v>
      </c>
      <c r="Q308" s="82">
        <f t="shared" ref="Q308" si="96">O308-P308</f>
        <v>1962848.0425499999</v>
      </c>
      <c r="R308" s="82">
        <v>76199605.509100005</v>
      </c>
      <c r="S308" s="91">
        <f t="shared" si="78"/>
        <v>248669754.88225001</v>
      </c>
      <c r="T308" s="90"/>
      <c r="U308" s="206"/>
      <c r="V308" s="92">
        <v>2</v>
      </c>
      <c r="W308" s="79" t="s">
        <v>123</v>
      </c>
      <c r="X308" s="82" t="s">
        <v>738</v>
      </c>
      <c r="Y308" s="82">
        <v>88475394.258200005</v>
      </c>
      <c r="Z308" s="82">
        <v>0</v>
      </c>
      <c r="AA308" s="82">
        <v>6465429.7281999998</v>
      </c>
      <c r="AB308" s="82">
        <v>2693929.05</v>
      </c>
      <c r="AC308" s="82">
        <v>11718591.382200001</v>
      </c>
      <c r="AD308" s="82">
        <v>4687436.5528999995</v>
      </c>
      <c r="AE308" s="82">
        <v>3909554.3454</v>
      </c>
      <c r="AF308" s="82">
        <v>26656928.859999999</v>
      </c>
      <c r="AG308" s="82">
        <v>7888537.773</v>
      </c>
      <c r="AH308" s="82">
        <v>33823849.520000003</v>
      </c>
      <c r="AI308" s="82">
        <v>4338217.9254999999</v>
      </c>
      <c r="AJ308" s="82">
        <f t="shared" si="87"/>
        <v>2169108.9627499999</v>
      </c>
      <c r="AK308" s="82">
        <f t="shared" si="79"/>
        <v>2169108.9627499999</v>
      </c>
      <c r="AL308" s="82">
        <v>184737666.34889999</v>
      </c>
      <c r="AM308" s="91">
        <f t="shared" si="94"/>
        <v>373226426.78155005</v>
      </c>
    </row>
    <row r="309" spans="1:39" ht="24.9" customHeight="1">
      <c r="A309" s="204"/>
      <c r="B309" s="206"/>
      <c r="C309" s="78">
        <v>2</v>
      </c>
      <c r="D309" s="82" t="s">
        <v>739</v>
      </c>
      <c r="E309" s="82">
        <v>75342617.401999995</v>
      </c>
      <c r="F309" s="82">
        <v>0</v>
      </c>
      <c r="G309" s="82">
        <v>5505738.6568</v>
      </c>
      <c r="H309" s="82">
        <v>2294057.77</v>
      </c>
      <c r="I309" s="82">
        <v>9979151.3155000005</v>
      </c>
      <c r="J309" s="82">
        <v>3991660.5262000002</v>
      </c>
      <c r="K309" s="82">
        <v>3329242.6638000002</v>
      </c>
      <c r="L309" s="82">
        <v>22700128.199999999</v>
      </c>
      <c r="M309" s="82">
        <v>5996222.3268999998</v>
      </c>
      <c r="N309" s="82">
        <v>31950346.010000002</v>
      </c>
      <c r="O309" s="82">
        <v>3694277.8963000001</v>
      </c>
      <c r="P309" s="82">
        <f t="shared" si="95"/>
        <v>1847138.9481500001</v>
      </c>
      <c r="Q309" s="82">
        <f t="shared" ref="Q309:Q334" si="97">O309-P309</f>
        <v>1847138.9481500001</v>
      </c>
      <c r="R309" s="82">
        <v>72435120.080200002</v>
      </c>
      <c r="S309" s="91">
        <f t="shared" si="78"/>
        <v>235371423.89955002</v>
      </c>
      <c r="T309" s="90"/>
      <c r="U309" s="206"/>
      <c r="V309" s="92">
        <v>3</v>
      </c>
      <c r="W309" s="79" t="s">
        <v>123</v>
      </c>
      <c r="X309" s="82" t="s">
        <v>740</v>
      </c>
      <c r="Y309" s="82">
        <v>81504396.497199997</v>
      </c>
      <c r="Z309" s="82">
        <v>0</v>
      </c>
      <c r="AA309" s="82">
        <v>5956016.9524999997</v>
      </c>
      <c r="AB309" s="82">
        <v>2481673.73</v>
      </c>
      <c r="AC309" s="82">
        <v>10795280.726500001</v>
      </c>
      <c r="AD309" s="82">
        <v>4318112.2905999999</v>
      </c>
      <c r="AE309" s="82">
        <v>3601519.6109000002</v>
      </c>
      <c r="AF309" s="82">
        <v>24556622.98</v>
      </c>
      <c r="AG309" s="82">
        <v>6871252.3071999997</v>
      </c>
      <c r="AH309" s="82">
        <v>28408635.460000001</v>
      </c>
      <c r="AI309" s="82">
        <v>3996408.6834</v>
      </c>
      <c r="AJ309" s="82">
        <f t="shared" si="87"/>
        <v>1998204.3417</v>
      </c>
      <c r="AK309" s="82">
        <f t="shared" si="79"/>
        <v>1998204.3417</v>
      </c>
      <c r="AL309" s="82">
        <v>170528597.08520001</v>
      </c>
      <c r="AM309" s="91">
        <f t="shared" si="94"/>
        <v>341020311.98180002</v>
      </c>
    </row>
    <row r="310" spans="1:39" ht="24.9" customHeight="1">
      <c r="A310" s="204"/>
      <c r="B310" s="206"/>
      <c r="C310" s="78">
        <v>3</v>
      </c>
      <c r="D310" s="82" t="s">
        <v>741</v>
      </c>
      <c r="E310" s="82">
        <v>69216477.370199993</v>
      </c>
      <c r="F310" s="82">
        <v>0</v>
      </c>
      <c r="G310" s="82">
        <v>5058064.7220000001</v>
      </c>
      <c r="H310" s="82">
        <v>2107526.9700000002</v>
      </c>
      <c r="I310" s="82">
        <v>9167742.3085999992</v>
      </c>
      <c r="J310" s="82">
        <v>3667096.9235</v>
      </c>
      <c r="K310" s="82">
        <v>3058540.5372000001</v>
      </c>
      <c r="L310" s="82">
        <v>20854371.190000001</v>
      </c>
      <c r="M310" s="82">
        <v>5560958.4368000003</v>
      </c>
      <c r="N310" s="82">
        <v>29633349.239999998</v>
      </c>
      <c r="O310" s="82">
        <v>3393894.6006999998</v>
      </c>
      <c r="P310" s="82">
        <f t="shared" si="95"/>
        <v>1696947.3003499999</v>
      </c>
      <c r="Q310" s="82">
        <f t="shared" si="97"/>
        <v>1696947.3003499999</v>
      </c>
      <c r="R310" s="82">
        <v>66355514.137800001</v>
      </c>
      <c r="S310" s="91">
        <f t="shared" si="78"/>
        <v>216376589.13645002</v>
      </c>
      <c r="T310" s="90"/>
      <c r="U310" s="206"/>
      <c r="V310" s="92">
        <v>4</v>
      </c>
      <c r="W310" s="79" t="s">
        <v>123</v>
      </c>
      <c r="X310" s="82" t="s">
        <v>742</v>
      </c>
      <c r="Y310" s="82">
        <v>87004310.228200004</v>
      </c>
      <c r="Z310" s="82">
        <v>0</v>
      </c>
      <c r="AA310" s="82">
        <v>6357928.7614000002</v>
      </c>
      <c r="AB310" s="82">
        <v>2649136.98</v>
      </c>
      <c r="AC310" s="82">
        <v>11523745.879899999</v>
      </c>
      <c r="AD310" s="82">
        <v>4609498.3519000001</v>
      </c>
      <c r="AE310" s="82">
        <v>3844550.0241</v>
      </c>
      <c r="AF310" s="82">
        <v>26213703.010000002</v>
      </c>
      <c r="AG310" s="82">
        <v>7470207.0431000004</v>
      </c>
      <c r="AH310" s="82">
        <v>31596991.350000001</v>
      </c>
      <c r="AI310" s="82">
        <v>4266086.1969999997</v>
      </c>
      <c r="AJ310" s="82">
        <f t="shared" si="87"/>
        <v>2133043.0984999998</v>
      </c>
      <c r="AK310" s="82">
        <f t="shared" si="79"/>
        <v>2133043.0984999998</v>
      </c>
      <c r="AL310" s="82">
        <v>178894576.56169999</v>
      </c>
      <c r="AM310" s="91">
        <f t="shared" si="94"/>
        <v>362297691.2888</v>
      </c>
    </row>
    <row r="311" spans="1:39" ht="24.9" customHeight="1">
      <c r="A311" s="204"/>
      <c r="B311" s="206"/>
      <c r="C311" s="78">
        <v>4</v>
      </c>
      <c r="D311" s="82" t="s">
        <v>743</v>
      </c>
      <c r="E311" s="82">
        <v>73617063.133599997</v>
      </c>
      <c r="F311" s="82">
        <v>0</v>
      </c>
      <c r="G311" s="82">
        <v>5379642.0176999997</v>
      </c>
      <c r="H311" s="82">
        <v>2241517.5099999998</v>
      </c>
      <c r="I311" s="82">
        <v>9750601.1569999997</v>
      </c>
      <c r="J311" s="82">
        <v>3900240.4627999999</v>
      </c>
      <c r="K311" s="82">
        <v>3252993.8012000001</v>
      </c>
      <c r="L311" s="82">
        <v>22180232.5</v>
      </c>
      <c r="M311" s="82">
        <v>5938410.0131999999</v>
      </c>
      <c r="N311" s="82">
        <v>31642599.5</v>
      </c>
      <c r="O311" s="82">
        <v>3609668.7171999998</v>
      </c>
      <c r="P311" s="82">
        <f t="shared" si="95"/>
        <v>1804834.3585999999</v>
      </c>
      <c r="Q311" s="82">
        <f t="shared" si="97"/>
        <v>1804834.3585999999</v>
      </c>
      <c r="R311" s="82">
        <v>71627618.943200007</v>
      </c>
      <c r="S311" s="91">
        <f t="shared" si="78"/>
        <v>231335753.3973</v>
      </c>
      <c r="T311" s="90"/>
      <c r="U311" s="206"/>
      <c r="V311" s="92">
        <v>5</v>
      </c>
      <c r="W311" s="79" t="s">
        <v>123</v>
      </c>
      <c r="X311" s="82" t="s">
        <v>744</v>
      </c>
      <c r="Y311" s="82">
        <v>80761766.776600003</v>
      </c>
      <c r="Z311" s="82">
        <v>0</v>
      </c>
      <c r="AA311" s="82">
        <v>5901748.5279000001</v>
      </c>
      <c r="AB311" s="82">
        <v>2459061.89</v>
      </c>
      <c r="AC311" s="82">
        <v>10696919.206700001</v>
      </c>
      <c r="AD311" s="82">
        <v>4278767.6826999998</v>
      </c>
      <c r="AE311" s="82">
        <v>3568704.2582999999</v>
      </c>
      <c r="AF311" s="82">
        <v>24332874.579999998</v>
      </c>
      <c r="AG311" s="82">
        <v>7569203.4161</v>
      </c>
      <c r="AH311" s="82">
        <v>32123968.850000001</v>
      </c>
      <c r="AI311" s="82">
        <v>3959995.2875000001</v>
      </c>
      <c r="AJ311" s="82">
        <f t="shared" si="87"/>
        <v>1979997.64375</v>
      </c>
      <c r="AK311" s="82">
        <f t="shared" si="79"/>
        <v>1979997.64375</v>
      </c>
      <c r="AL311" s="82">
        <v>180277321.4923</v>
      </c>
      <c r="AM311" s="91">
        <f t="shared" si="94"/>
        <v>353950334.32435</v>
      </c>
    </row>
    <row r="312" spans="1:39" ht="24.9" customHeight="1">
      <c r="A312" s="204"/>
      <c r="B312" s="206"/>
      <c r="C312" s="78">
        <v>5</v>
      </c>
      <c r="D312" s="82" t="s">
        <v>745</v>
      </c>
      <c r="E312" s="82">
        <v>78940041.2676</v>
      </c>
      <c r="F312" s="82">
        <v>0</v>
      </c>
      <c r="G312" s="82">
        <v>5768624.0771000003</v>
      </c>
      <c r="H312" s="82">
        <v>2403593.37</v>
      </c>
      <c r="I312" s="82">
        <v>10455631.139799999</v>
      </c>
      <c r="J312" s="82">
        <v>4182252.4558999999</v>
      </c>
      <c r="K312" s="82">
        <v>3488205.7768999999</v>
      </c>
      <c r="L312" s="82">
        <v>23784003.25</v>
      </c>
      <c r="M312" s="82">
        <v>5860147.2331999997</v>
      </c>
      <c r="N312" s="82">
        <v>31225991.059999999</v>
      </c>
      <c r="O312" s="82">
        <v>3870670.5399000002</v>
      </c>
      <c r="P312" s="82">
        <f t="shared" si="95"/>
        <v>1935335.2699500001</v>
      </c>
      <c r="Q312" s="82">
        <f t="shared" si="97"/>
        <v>1935335.2699500001</v>
      </c>
      <c r="R312" s="82">
        <v>70534473.2148</v>
      </c>
      <c r="S312" s="91">
        <f t="shared" si="78"/>
        <v>238578298.11524999</v>
      </c>
      <c r="T312" s="90"/>
      <c r="U312" s="206"/>
      <c r="V312" s="92">
        <v>6</v>
      </c>
      <c r="W312" s="79" t="s">
        <v>123</v>
      </c>
      <c r="X312" s="82" t="s">
        <v>746</v>
      </c>
      <c r="Y312" s="82">
        <v>80748271.620499998</v>
      </c>
      <c r="Z312" s="82">
        <v>0</v>
      </c>
      <c r="AA312" s="82">
        <v>5900762.3554999996</v>
      </c>
      <c r="AB312" s="82">
        <v>2458650.98</v>
      </c>
      <c r="AC312" s="82">
        <v>10695131.769400001</v>
      </c>
      <c r="AD312" s="82">
        <v>4278052.7078</v>
      </c>
      <c r="AE312" s="82">
        <v>3568107.9339000001</v>
      </c>
      <c r="AF312" s="82">
        <v>24328808.600000001</v>
      </c>
      <c r="AG312" s="82">
        <v>7517565.4444000004</v>
      </c>
      <c r="AH312" s="82">
        <v>31849089.600000001</v>
      </c>
      <c r="AI312" s="82">
        <v>3959333.5789000001</v>
      </c>
      <c r="AJ312" s="82">
        <f t="shared" si="87"/>
        <v>1979666.78945</v>
      </c>
      <c r="AK312" s="82">
        <f t="shared" si="79"/>
        <v>1979666.78945</v>
      </c>
      <c r="AL312" s="82">
        <v>179556061.2942</v>
      </c>
      <c r="AM312" s="91">
        <f t="shared" si="94"/>
        <v>352880169.09514999</v>
      </c>
    </row>
    <row r="313" spans="1:39" ht="24.9" customHeight="1">
      <c r="A313" s="204"/>
      <c r="B313" s="206"/>
      <c r="C313" s="78">
        <v>6</v>
      </c>
      <c r="D313" s="82" t="s">
        <v>747</v>
      </c>
      <c r="E313" s="82">
        <v>79204369.882300004</v>
      </c>
      <c r="F313" s="82">
        <v>0</v>
      </c>
      <c r="G313" s="82">
        <v>5787940.1604000004</v>
      </c>
      <c r="H313" s="82">
        <v>2411641.73</v>
      </c>
      <c r="I313" s="82">
        <v>10490641.5407</v>
      </c>
      <c r="J313" s="82">
        <v>4196256.6162999999</v>
      </c>
      <c r="K313" s="82">
        <v>3499885.9405999999</v>
      </c>
      <c r="L313" s="82">
        <v>23863643.350000001</v>
      </c>
      <c r="M313" s="82">
        <v>5876187.4550999999</v>
      </c>
      <c r="N313" s="82">
        <v>31311376.370000001</v>
      </c>
      <c r="O313" s="82">
        <v>3883631.3766000001</v>
      </c>
      <c r="P313" s="82">
        <f t="shared" si="95"/>
        <v>1941815.6883</v>
      </c>
      <c r="Q313" s="82">
        <f t="shared" si="97"/>
        <v>1941815.6883</v>
      </c>
      <c r="R313" s="82">
        <v>70758517.135499999</v>
      </c>
      <c r="S313" s="91">
        <f t="shared" si="78"/>
        <v>239342275.86920005</v>
      </c>
      <c r="T313" s="90"/>
      <c r="U313" s="206"/>
      <c r="V313" s="92">
        <v>7</v>
      </c>
      <c r="W313" s="79" t="s">
        <v>123</v>
      </c>
      <c r="X313" s="82" t="s">
        <v>748</v>
      </c>
      <c r="Y313" s="82">
        <v>87512649.5484</v>
      </c>
      <c r="Z313" s="82">
        <v>0</v>
      </c>
      <c r="AA313" s="82">
        <v>6395076.1759000001</v>
      </c>
      <c r="AB313" s="82">
        <v>2664615.0699999998</v>
      </c>
      <c r="AC313" s="82">
        <v>11591075.5688</v>
      </c>
      <c r="AD313" s="82">
        <v>4636430.2275999999</v>
      </c>
      <c r="AE313" s="82">
        <v>3867012.5427999999</v>
      </c>
      <c r="AF313" s="82">
        <v>26366861.579999998</v>
      </c>
      <c r="AG313" s="82">
        <v>7892327.3162000002</v>
      </c>
      <c r="AH313" s="82">
        <v>33844022.020000003</v>
      </c>
      <c r="AI313" s="82">
        <v>4291011.6216000002</v>
      </c>
      <c r="AJ313" s="82">
        <f t="shared" si="87"/>
        <v>2145505.8108000001</v>
      </c>
      <c r="AK313" s="82">
        <f t="shared" si="79"/>
        <v>2145505.8108000001</v>
      </c>
      <c r="AL313" s="82">
        <v>184790597.29550001</v>
      </c>
      <c r="AM313" s="91">
        <f t="shared" si="94"/>
        <v>371706173.15599996</v>
      </c>
    </row>
    <row r="314" spans="1:39" ht="24.9" customHeight="1">
      <c r="A314" s="204"/>
      <c r="B314" s="206"/>
      <c r="C314" s="78">
        <v>7</v>
      </c>
      <c r="D314" s="82" t="s">
        <v>749</v>
      </c>
      <c r="E314" s="82">
        <v>70892088.449499995</v>
      </c>
      <c r="F314" s="82">
        <v>0</v>
      </c>
      <c r="G314" s="82">
        <v>5180511.7116</v>
      </c>
      <c r="H314" s="82">
        <v>2158546.5499999998</v>
      </c>
      <c r="I314" s="82">
        <v>9389677.4773999993</v>
      </c>
      <c r="J314" s="82">
        <v>3755870.9909999999</v>
      </c>
      <c r="K314" s="82">
        <v>3132582.5082</v>
      </c>
      <c r="L314" s="82">
        <v>21359219.41</v>
      </c>
      <c r="M314" s="82">
        <v>5450027.1804</v>
      </c>
      <c r="N314" s="82">
        <v>29042839.969999999</v>
      </c>
      <c r="O314" s="82">
        <v>3476054.9128999999</v>
      </c>
      <c r="P314" s="82">
        <f t="shared" si="95"/>
        <v>1738027.4564499999</v>
      </c>
      <c r="Q314" s="82">
        <f t="shared" si="97"/>
        <v>1738027.4564499999</v>
      </c>
      <c r="R314" s="82">
        <v>64806067.145300001</v>
      </c>
      <c r="S314" s="91">
        <f t="shared" si="78"/>
        <v>216905458.84984997</v>
      </c>
      <c r="T314" s="90"/>
      <c r="U314" s="206"/>
      <c r="V314" s="92">
        <v>8</v>
      </c>
      <c r="W314" s="79" t="s">
        <v>123</v>
      </c>
      <c r="X314" s="82" t="s">
        <v>750</v>
      </c>
      <c r="Y314" s="82">
        <v>84783203.402500004</v>
      </c>
      <c r="Z314" s="82">
        <v>0</v>
      </c>
      <c r="AA314" s="82">
        <v>6195619.1133000003</v>
      </c>
      <c r="AB314" s="82">
        <v>2581507.96</v>
      </c>
      <c r="AC314" s="82">
        <v>11229559.642899999</v>
      </c>
      <c r="AD314" s="82">
        <v>4491823.8572000004</v>
      </c>
      <c r="AE314" s="82">
        <v>3746403.6647000001</v>
      </c>
      <c r="AF314" s="82">
        <v>25544501.280000001</v>
      </c>
      <c r="AG314" s="82">
        <v>7251056.0138999997</v>
      </c>
      <c r="AH314" s="82">
        <v>30430406.579999998</v>
      </c>
      <c r="AI314" s="82">
        <v>4157178.5677</v>
      </c>
      <c r="AJ314" s="82">
        <f t="shared" si="87"/>
        <v>2078589.28385</v>
      </c>
      <c r="AK314" s="82">
        <f t="shared" si="79"/>
        <v>2078589.28385</v>
      </c>
      <c r="AL314" s="82">
        <v>175833555.5817</v>
      </c>
      <c r="AM314" s="91">
        <f t="shared" si="94"/>
        <v>354166226.38005006</v>
      </c>
    </row>
    <row r="315" spans="1:39" ht="24.9" customHeight="1">
      <c r="A315" s="204"/>
      <c r="B315" s="206"/>
      <c r="C315" s="78">
        <v>8</v>
      </c>
      <c r="D315" s="82" t="s">
        <v>751</v>
      </c>
      <c r="E315" s="82">
        <v>75089404.095200002</v>
      </c>
      <c r="F315" s="82">
        <v>0</v>
      </c>
      <c r="G315" s="82">
        <v>5487234.8360000001</v>
      </c>
      <c r="H315" s="82">
        <v>2286347.85</v>
      </c>
      <c r="I315" s="82">
        <v>9945613.1403000001</v>
      </c>
      <c r="J315" s="82">
        <v>3978245.2560999999</v>
      </c>
      <c r="K315" s="82">
        <v>3318053.6639</v>
      </c>
      <c r="L315" s="82">
        <v>22623837.059999999</v>
      </c>
      <c r="M315" s="82">
        <v>5761161.7496999996</v>
      </c>
      <c r="N315" s="82">
        <v>30699071.530000001</v>
      </c>
      <c r="O315" s="82">
        <v>3681862.077</v>
      </c>
      <c r="P315" s="82">
        <f t="shared" si="95"/>
        <v>1840931.0385</v>
      </c>
      <c r="Q315" s="82">
        <f t="shared" si="97"/>
        <v>1840931.0385</v>
      </c>
      <c r="R315" s="82">
        <v>69151880.384599999</v>
      </c>
      <c r="S315" s="91">
        <f t="shared" si="78"/>
        <v>230181780.60430002</v>
      </c>
      <c r="T315" s="90"/>
      <c r="U315" s="206"/>
      <c r="V315" s="92">
        <v>9</v>
      </c>
      <c r="W315" s="79" t="s">
        <v>123</v>
      </c>
      <c r="X315" s="82" t="s">
        <v>752</v>
      </c>
      <c r="Y315" s="82">
        <v>80868484.842600003</v>
      </c>
      <c r="Z315" s="82">
        <v>0</v>
      </c>
      <c r="AA315" s="82">
        <v>5909547.0593999997</v>
      </c>
      <c r="AB315" s="82">
        <v>2462311.27</v>
      </c>
      <c r="AC315" s="82">
        <v>10711054.0451</v>
      </c>
      <c r="AD315" s="82">
        <v>4284421.6180999996</v>
      </c>
      <c r="AE315" s="82">
        <v>3573419.9205999998</v>
      </c>
      <c r="AF315" s="82">
        <v>24365027.879999999</v>
      </c>
      <c r="AG315" s="82">
        <v>7371025.5487000002</v>
      </c>
      <c r="AH315" s="82">
        <v>31069028.41</v>
      </c>
      <c r="AI315" s="82">
        <v>3965227.9991000001</v>
      </c>
      <c r="AJ315" s="82">
        <f t="shared" si="87"/>
        <v>1982613.9995500001</v>
      </c>
      <c r="AK315" s="82">
        <f t="shared" si="79"/>
        <v>1982613.9995500001</v>
      </c>
      <c r="AL315" s="82">
        <v>177509245.92390001</v>
      </c>
      <c r="AM315" s="91">
        <f t="shared" si="94"/>
        <v>350106180.51795006</v>
      </c>
    </row>
    <row r="316" spans="1:39" ht="24.9" customHeight="1">
      <c r="A316" s="204"/>
      <c r="B316" s="206"/>
      <c r="C316" s="78">
        <v>9</v>
      </c>
      <c r="D316" s="82" t="s">
        <v>753</v>
      </c>
      <c r="E316" s="82">
        <v>84481652.635000005</v>
      </c>
      <c r="F316" s="82">
        <v>0</v>
      </c>
      <c r="G316" s="82">
        <v>6173582.9831999997</v>
      </c>
      <c r="H316" s="82">
        <v>2572326.2400000002</v>
      </c>
      <c r="I316" s="82">
        <v>11189619.157099999</v>
      </c>
      <c r="J316" s="82">
        <v>4475847.6628</v>
      </c>
      <c r="K316" s="82">
        <v>3733078.727</v>
      </c>
      <c r="L316" s="82">
        <v>25453646.440000001</v>
      </c>
      <c r="M316" s="82">
        <v>6299320.4510000004</v>
      </c>
      <c r="N316" s="82">
        <v>33563797.960000001</v>
      </c>
      <c r="O316" s="82">
        <v>4142392.6154999998</v>
      </c>
      <c r="P316" s="82">
        <f t="shared" si="95"/>
        <v>2071196.3077499999</v>
      </c>
      <c r="Q316" s="82">
        <f t="shared" si="97"/>
        <v>2071196.3077499999</v>
      </c>
      <c r="R316" s="82">
        <v>76668683.2086</v>
      </c>
      <c r="S316" s="91">
        <f t="shared" si="78"/>
        <v>256682751.77245003</v>
      </c>
      <c r="T316" s="90"/>
      <c r="U316" s="206"/>
      <c r="V316" s="92">
        <v>10</v>
      </c>
      <c r="W316" s="79" t="s">
        <v>123</v>
      </c>
      <c r="X316" s="82" t="s">
        <v>754</v>
      </c>
      <c r="Y316" s="82">
        <v>94831314.007599995</v>
      </c>
      <c r="Z316" s="82">
        <v>0</v>
      </c>
      <c r="AA316" s="82">
        <v>6929895.0503000002</v>
      </c>
      <c r="AB316" s="82">
        <v>2887456.27</v>
      </c>
      <c r="AC316" s="82">
        <v>12560434.7786</v>
      </c>
      <c r="AD316" s="82">
        <v>5024173.9115000004</v>
      </c>
      <c r="AE316" s="82">
        <v>4190409.9876999999</v>
      </c>
      <c r="AF316" s="82">
        <v>28571916.66</v>
      </c>
      <c r="AG316" s="82">
        <v>7888853.5681999996</v>
      </c>
      <c r="AH316" s="82">
        <v>33825530.560000002</v>
      </c>
      <c r="AI316" s="82">
        <v>4649868.0199999996</v>
      </c>
      <c r="AJ316" s="82">
        <f t="shared" si="87"/>
        <v>2324934.0099999998</v>
      </c>
      <c r="AK316" s="82">
        <f t="shared" si="79"/>
        <v>2324934.0099999998</v>
      </c>
      <c r="AL316" s="82">
        <v>184742077.26109999</v>
      </c>
      <c r="AM316" s="91">
        <f t="shared" si="94"/>
        <v>383776996.065</v>
      </c>
    </row>
    <row r="317" spans="1:39" ht="24.9" customHeight="1">
      <c r="A317" s="204"/>
      <c r="B317" s="206"/>
      <c r="C317" s="78">
        <v>10</v>
      </c>
      <c r="D317" s="82" t="s">
        <v>755</v>
      </c>
      <c r="E317" s="82">
        <v>74669957.209399998</v>
      </c>
      <c r="F317" s="82">
        <v>0</v>
      </c>
      <c r="G317" s="82">
        <v>5456583.3267999999</v>
      </c>
      <c r="H317" s="82">
        <v>2273576.39</v>
      </c>
      <c r="I317" s="82">
        <v>9890057.2797999997</v>
      </c>
      <c r="J317" s="82">
        <v>3956022.9119000002</v>
      </c>
      <c r="K317" s="82">
        <v>3299519.1277000001</v>
      </c>
      <c r="L317" s="82">
        <v>22497461.059999999</v>
      </c>
      <c r="M317" s="82">
        <v>5926159.3344999999</v>
      </c>
      <c r="N317" s="82">
        <v>31577386.690000001</v>
      </c>
      <c r="O317" s="82">
        <v>3661295.3191999998</v>
      </c>
      <c r="P317" s="82">
        <f t="shared" si="95"/>
        <v>1830647.6595999999</v>
      </c>
      <c r="Q317" s="82">
        <f t="shared" si="97"/>
        <v>1830647.6595999999</v>
      </c>
      <c r="R317" s="82">
        <v>71456505.9692</v>
      </c>
      <c r="S317" s="91">
        <f t="shared" si="78"/>
        <v>232833876.95889997</v>
      </c>
      <c r="T317" s="90"/>
      <c r="U317" s="206"/>
      <c r="V317" s="92">
        <v>11</v>
      </c>
      <c r="W317" s="79" t="s">
        <v>123</v>
      </c>
      <c r="X317" s="82" t="s">
        <v>756</v>
      </c>
      <c r="Y317" s="82">
        <v>84456795.8794</v>
      </c>
      <c r="Z317" s="82">
        <v>0</v>
      </c>
      <c r="AA317" s="82">
        <v>6171766.5504999999</v>
      </c>
      <c r="AB317" s="82">
        <v>2571569.4</v>
      </c>
      <c r="AC317" s="82">
        <v>11186326.8727</v>
      </c>
      <c r="AD317" s="82">
        <v>4474530.7489999998</v>
      </c>
      <c r="AE317" s="82">
        <v>3731980.3557000002</v>
      </c>
      <c r="AF317" s="82">
        <v>25446157.300000001</v>
      </c>
      <c r="AG317" s="82">
        <v>7664246.9035</v>
      </c>
      <c r="AH317" s="82">
        <v>32629904.350000001</v>
      </c>
      <c r="AI317" s="82">
        <v>4141173.8133</v>
      </c>
      <c r="AJ317" s="82">
        <f t="shared" si="87"/>
        <v>2070586.90665</v>
      </c>
      <c r="AK317" s="82">
        <f t="shared" si="79"/>
        <v>2070586.90665</v>
      </c>
      <c r="AL317" s="82">
        <v>181604853.97</v>
      </c>
      <c r="AM317" s="91">
        <f t="shared" si="94"/>
        <v>362008719.23745</v>
      </c>
    </row>
    <row r="318" spans="1:39" ht="24.9" customHeight="1">
      <c r="A318" s="204"/>
      <c r="B318" s="206"/>
      <c r="C318" s="78">
        <v>11</v>
      </c>
      <c r="D318" s="82" t="s">
        <v>757</v>
      </c>
      <c r="E318" s="82">
        <v>92102258.356900007</v>
      </c>
      <c r="F318" s="82">
        <v>0</v>
      </c>
      <c r="G318" s="82">
        <v>6730466.5235000001</v>
      </c>
      <c r="H318" s="82">
        <v>2804361.05</v>
      </c>
      <c r="I318" s="82">
        <v>12198970.573799999</v>
      </c>
      <c r="J318" s="82">
        <v>4879588.2295000004</v>
      </c>
      <c r="K318" s="82">
        <v>4069818.3648999999</v>
      </c>
      <c r="L318" s="82">
        <v>27749674.02</v>
      </c>
      <c r="M318" s="82">
        <v>6722039.6462000003</v>
      </c>
      <c r="N318" s="82">
        <v>35814016.810000002</v>
      </c>
      <c r="O318" s="82">
        <v>4516054.1134000001</v>
      </c>
      <c r="P318" s="82">
        <f t="shared" si="95"/>
        <v>2258027.0567000001</v>
      </c>
      <c r="Q318" s="82">
        <f t="shared" si="97"/>
        <v>2258027.0567000001</v>
      </c>
      <c r="R318" s="82">
        <v>82573069.465599999</v>
      </c>
      <c r="S318" s="91">
        <f t="shared" si="78"/>
        <v>277902290.09709996</v>
      </c>
      <c r="T318" s="90"/>
      <c r="U318" s="206"/>
      <c r="V318" s="92">
        <v>12</v>
      </c>
      <c r="W318" s="79" t="s">
        <v>123</v>
      </c>
      <c r="X318" s="82" t="s">
        <v>758</v>
      </c>
      <c r="Y318" s="82">
        <v>80832398.753099993</v>
      </c>
      <c r="Z318" s="82">
        <v>0</v>
      </c>
      <c r="AA318" s="82">
        <v>5906910.0316000003</v>
      </c>
      <c r="AB318" s="82">
        <v>2461212.5099999998</v>
      </c>
      <c r="AC318" s="82">
        <v>10706274.4322</v>
      </c>
      <c r="AD318" s="82">
        <v>4282509.7729000002</v>
      </c>
      <c r="AE318" s="82">
        <v>3571825.3470000001</v>
      </c>
      <c r="AF318" s="82">
        <v>24354155.43</v>
      </c>
      <c r="AG318" s="82">
        <v>7238445.9819999998</v>
      </c>
      <c r="AH318" s="82">
        <v>30363280.859999999</v>
      </c>
      <c r="AI318" s="82">
        <v>3963458.5882999999</v>
      </c>
      <c r="AJ318" s="82">
        <f t="shared" si="87"/>
        <v>1981729.29415</v>
      </c>
      <c r="AK318" s="82">
        <f t="shared" si="79"/>
        <v>1981729.29415</v>
      </c>
      <c r="AL318" s="82">
        <v>175657423.29370001</v>
      </c>
      <c r="AM318" s="91">
        <f t="shared" si="94"/>
        <v>347356165.70665002</v>
      </c>
    </row>
    <row r="319" spans="1:39" ht="24.9" customHeight="1">
      <c r="A319" s="204"/>
      <c r="B319" s="206"/>
      <c r="C319" s="78">
        <v>12</v>
      </c>
      <c r="D319" s="82" t="s">
        <v>759</v>
      </c>
      <c r="E319" s="82">
        <v>78222022.777500004</v>
      </c>
      <c r="F319" s="82">
        <v>0</v>
      </c>
      <c r="G319" s="82">
        <v>5716154.1431999998</v>
      </c>
      <c r="H319" s="82">
        <v>2381730.89</v>
      </c>
      <c r="I319" s="82">
        <v>10360529.384500001</v>
      </c>
      <c r="J319" s="82">
        <v>4144211.7538000001</v>
      </c>
      <c r="K319" s="82">
        <v>3456477.9465000001</v>
      </c>
      <c r="L319" s="82">
        <v>23567670.02</v>
      </c>
      <c r="M319" s="82">
        <v>5876764.5981999999</v>
      </c>
      <c r="N319" s="82">
        <v>31314448.620000001</v>
      </c>
      <c r="O319" s="82">
        <v>3835463.9073999999</v>
      </c>
      <c r="P319" s="82">
        <f t="shared" si="95"/>
        <v>1917731.9537</v>
      </c>
      <c r="Q319" s="82">
        <f t="shared" si="97"/>
        <v>1917731.9537</v>
      </c>
      <c r="R319" s="82">
        <v>70766578.457800001</v>
      </c>
      <c r="S319" s="91">
        <f t="shared" si="78"/>
        <v>237724320.54519999</v>
      </c>
      <c r="T319" s="90"/>
      <c r="U319" s="206"/>
      <c r="V319" s="92">
        <v>13</v>
      </c>
      <c r="W319" s="79" t="s">
        <v>123</v>
      </c>
      <c r="X319" s="82" t="s">
        <v>760</v>
      </c>
      <c r="Y319" s="82">
        <v>95962107.105900005</v>
      </c>
      <c r="Z319" s="82">
        <v>0</v>
      </c>
      <c r="AA319" s="82">
        <v>7012528.9099000003</v>
      </c>
      <c r="AB319" s="82">
        <v>2921887.05</v>
      </c>
      <c r="AC319" s="82">
        <v>12710208.6493</v>
      </c>
      <c r="AD319" s="82">
        <v>5084083.4596999995</v>
      </c>
      <c r="AE319" s="82">
        <v>4240377.5193999996</v>
      </c>
      <c r="AF319" s="82">
        <v>28912615.579999998</v>
      </c>
      <c r="AG319" s="82">
        <v>8376299.9046999998</v>
      </c>
      <c r="AH319" s="82">
        <v>36420304.93</v>
      </c>
      <c r="AI319" s="82">
        <v>4705314.2482000003</v>
      </c>
      <c r="AJ319" s="82">
        <f t="shared" si="87"/>
        <v>2352657.1241000001</v>
      </c>
      <c r="AK319" s="82">
        <f t="shared" si="79"/>
        <v>2352657.1241000001</v>
      </c>
      <c r="AL319" s="82">
        <v>191550548.4228</v>
      </c>
      <c r="AM319" s="91">
        <f t="shared" si="94"/>
        <v>395543618.65579998</v>
      </c>
    </row>
    <row r="320" spans="1:39" ht="24.9" customHeight="1">
      <c r="A320" s="204"/>
      <c r="B320" s="206"/>
      <c r="C320" s="78">
        <v>13</v>
      </c>
      <c r="D320" s="82" t="s">
        <v>761</v>
      </c>
      <c r="E320" s="82">
        <v>70663750.096599996</v>
      </c>
      <c r="F320" s="82">
        <v>0</v>
      </c>
      <c r="G320" s="82">
        <v>5163825.6535</v>
      </c>
      <c r="H320" s="82">
        <v>2151594.02</v>
      </c>
      <c r="I320" s="82">
        <v>9359433.9969999995</v>
      </c>
      <c r="J320" s="82">
        <v>3743773.5987999998</v>
      </c>
      <c r="K320" s="82">
        <v>3122492.6836999999</v>
      </c>
      <c r="L320" s="82">
        <v>21290422.890000001</v>
      </c>
      <c r="M320" s="82">
        <v>5715360.5458000004</v>
      </c>
      <c r="N320" s="82">
        <v>30455262.559999999</v>
      </c>
      <c r="O320" s="82">
        <v>3464858.7884</v>
      </c>
      <c r="P320" s="82">
        <f t="shared" si="95"/>
        <v>1732429.3942</v>
      </c>
      <c r="Q320" s="82">
        <f t="shared" si="97"/>
        <v>1732429.3942</v>
      </c>
      <c r="R320" s="82">
        <v>68512146.0123</v>
      </c>
      <c r="S320" s="91">
        <f t="shared" si="78"/>
        <v>221910491.45190001</v>
      </c>
      <c r="T320" s="90"/>
      <c r="U320" s="206"/>
      <c r="V320" s="92">
        <v>14</v>
      </c>
      <c r="W320" s="79" t="s">
        <v>123</v>
      </c>
      <c r="X320" s="82" t="s">
        <v>762</v>
      </c>
      <c r="Y320" s="82">
        <v>117516007.99420001</v>
      </c>
      <c r="Z320" s="82">
        <v>0</v>
      </c>
      <c r="AA320" s="82">
        <v>8587602.2139999997</v>
      </c>
      <c r="AB320" s="82">
        <v>3578167.59</v>
      </c>
      <c r="AC320" s="82">
        <v>15565029.012800001</v>
      </c>
      <c r="AD320" s="82">
        <v>6226011.6051000003</v>
      </c>
      <c r="AE320" s="82">
        <v>5192802.1748000002</v>
      </c>
      <c r="AF320" s="82">
        <v>35406633.579999998</v>
      </c>
      <c r="AG320" s="82">
        <v>10233742.357100001</v>
      </c>
      <c r="AH320" s="82">
        <v>46307842.710000001</v>
      </c>
      <c r="AI320" s="82">
        <v>5762167.6250999998</v>
      </c>
      <c r="AJ320" s="82">
        <f t="shared" si="87"/>
        <v>2881083.8125499999</v>
      </c>
      <c r="AK320" s="82">
        <f t="shared" si="79"/>
        <v>2881083.8125499999</v>
      </c>
      <c r="AL320" s="82">
        <v>217494621.4962</v>
      </c>
      <c r="AM320" s="91">
        <f t="shared" si="94"/>
        <v>468989544.54675007</v>
      </c>
    </row>
    <row r="321" spans="1:39" ht="24.9" customHeight="1">
      <c r="A321" s="204"/>
      <c r="B321" s="206"/>
      <c r="C321" s="78">
        <v>14</v>
      </c>
      <c r="D321" s="82" t="s">
        <v>763</v>
      </c>
      <c r="E321" s="82">
        <v>68767338.721699998</v>
      </c>
      <c r="F321" s="82">
        <v>0</v>
      </c>
      <c r="G321" s="82">
        <v>5025243.4568999996</v>
      </c>
      <c r="H321" s="82">
        <v>2093851.44</v>
      </c>
      <c r="I321" s="82">
        <v>9108253.7655999996</v>
      </c>
      <c r="J321" s="82">
        <v>3643301.5063</v>
      </c>
      <c r="K321" s="82">
        <v>3038693.9802000001</v>
      </c>
      <c r="L321" s="82">
        <v>20719049.309999999</v>
      </c>
      <c r="M321" s="82">
        <v>5534181.1755999997</v>
      </c>
      <c r="N321" s="82">
        <v>29490808.530000001</v>
      </c>
      <c r="O321" s="82">
        <v>3371871.9654000001</v>
      </c>
      <c r="P321" s="82">
        <f t="shared" si="95"/>
        <v>1685935.9827000001</v>
      </c>
      <c r="Q321" s="82">
        <f t="shared" si="97"/>
        <v>1685935.9827000001</v>
      </c>
      <c r="R321" s="82">
        <v>65981499.2016</v>
      </c>
      <c r="S321" s="91">
        <f t="shared" si="78"/>
        <v>215088157.07059997</v>
      </c>
      <c r="T321" s="90"/>
      <c r="U321" s="206"/>
      <c r="V321" s="92">
        <v>15</v>
      </c>
      <c r="W321" s="79" t="s">
        <v>123</v>
      </c>
      <c r="X321" s="82" t="s">
        <v>764</v>
      </c>
      <c r="Y321" s="82">
        <v>94875759.835600004</v>
      </c>
      <c r="Z321" s="82">
        <v>0</v>
      </c>
      <c r="AA321" s="82">
        <v>6933142.9746000003</v>
      </c>
      <c r="AB321" s="82">
        <v>2888809.57</v>
      </c>
      <c r="AC321" s="82">
        <v>12566321.6413</v>
      </c>
      <c r="AD321" s="82">
        <v>5026528.6564999996</v>
      </c>
      <c r="AE321" s="82">
        <v>4192373.9616999999</v>
      </c>
      <c r="AF321" s="82">
        <v>28585307.829999998</v>
      </c>
      <c r="AG321" s="82">
        <v>8254021.7975000003</v>
      </c>
      <c r="AH321" s="82">
        <v>35769394.100000001</v>
      </c>
      <c r="AI321" s="82">
        <v>4652047.3343000002</v>
      </c>
      <c r="AJ321" s="82">
        <f t="shared" si="87"/>
        <v>2326023.6671500001</v>
      </c>
      <c r="AK321" s="82">
        <f t="shared" si="79"/>
        <v>2326023.6671500001</v>
      </c>
      <c r="AL321" s="82">
        <v>189842612.79120001</v>
      </c>
      <c r="AM321" s="91">
        <f t="shared" si="94"/>
        <v>391260296.82554996</v>
      </c>
    </row>
    <row r="322" spans="1:39" ht="24.9" customHeight="1">
      <c r="A322" s="204"/>
      <c r="B322" s="206"/>
      <c r="C322" s="78">
        <v>15</v>
      </c>
      <c r="D322" s="82" t="s">
        <v>765</v>
      </c>
      <c r="E322" s="82">
        <v>61260798.076700002</v>
      </c>
      <c r="F322" s="82">
        <v>0</v>
      </c>
      <c r="G322" s="82">
        <v>4476695.3384999996</v>
      </c>
      <c r="H322" s="82">
        <v>1865289.72</v>
      </c>
      <c r="I322" s="82">
        <v>8114010.3011999996</v>
      </c>
      <c r="J322" s="82">
        <v>3245604.1205000002</v>
      </c>
      <c r="K322" s="82">
        <v>2706994.6546999998</v>
      </c>
      <c r="L322" s="82">
        <v>18457388.629999999</v>
      </c>
      <c r="M322" s="82">
        <v>5008000.9155999999</v>
      </c>
      <c r="N322" s="82">
        <v>26689845.73</v>
      </c>
      <c r="O322" s="82">
        <v>3003803.4254000001</v>
      </c>
      <c r="P322" s="82">
        <f t="shared" si="95"/>
        <v>1501901.7127</v>
      </c>
      <c r="Q322" s="82">
        <f t="shared" si="97"/>
        <v>1501901.7127</v>
      </c>
      <c r="R322" s="82">
        <v>58632006.841200002</v>
      </c>
      <c r="S322" s="91">
        <f t="shared" si="78"/>
        <v>191958536.0411</v>
      </c>
      <c r="T322" s="90"/>
      <c r="U322" s="206"/>
      <c r="V322" s="92">
        <v>16</v>
      </c>
      <c r="W322" s="79" t="s">
        <v>123</v>
      </c>
      <c r="X322" s="82" t="s">
        <v>766</v>
      </c>
      <c r="Y322" s="82">
        <v>95737960.428399995</v>
      </c>
      <c r="Z322" s="82">
        <v>0</v>
      </c>
      <c r="AA322" s="82">
        <v>6996149.1627000002</v>
      </c>
      <c r="AB322" s="82">
        <v>2915062.15</v>
      </c>
      <c r="AC322" s="82">
        <v>12680520.3575</v>
      </c>
      <c r="AD322" s="82">
        <v>5072208.1430000002</v>
      </c>
      <c r="AE322" s="82">
        <v>4230472.9168999996</v>
      </c>
      <c r="AF322" s="82">
        <v>28845081.98</v>
      </c>
      <c r="AG322" s="82">
        <v>8265150.8584000003</v>
      </c>
      <c r="AH322" s="82">
        <v>35828636.32</v>
      </c>
      <c r="AI322" s="82">
        <v>4694323.6541999998</v>
      </c>
      <c r="AJ322" s="82">
        <f t="shared" si="87"/>
        <v>2347161.8270999999</v>
      </c>
      <c r="AK322" s="82">
        <f t="shared" si="79"/>
        <v>2347161.8270999999</v>
      </c>
      <c r="AL322" s="82">
        <v>189998059.4219</v>
      </c>
      <c r="AM322" s="91">
        <f t="shared" si="94"/>
        <v>392916463.56589997</v>
      </c>
    </row>
    <row r="323" spans="1:39" ht="24.9" customHeight="1">
      <c r="A323" s="204"/>
      <c r="B323" s="206"/>
      <c r="C323" s="78">
        <v>16</v>
      </c>
      <c r="D323" s="82" t="s">
        <v>767</v>
      </c>
      <c r="E323" s="82">
        <v>66405905.021200001</v>
      </c>
      <c r="F323" s="82">
        <v>0</v>
      </c>
      <c r="G323" s="82">
        <v>4852679.2792999996</v>
      </c>
      <c r="H323" s="82">
        <v>2021949.7</v>
      </c>
      <c r="I323" s="82">
        <v>8795481.1938000005</v>
      </c>
      <c r="J323" s="82">
        <v>3518192.4775</v>
      </c>
      <c r="K323" s="82">
        <v>2934346.8511000001</v>
      </c>
      <c r="L323" s="82">
        <v>20007568.219999999</v>
      </c>
      <c r="M323" s="82">
        <v>5421387.8161000004</v>
      </c>
      <c r="N323" s="82">
        <v>28890386.91</v>
      </c>
      <c r="O323" s="82">
        <v>3256083.6820999999</v>
      </c>
      <c r="P323" s="82">
        <f t="shared" si="95"/>
        <v>1628041.8410499999</v>
      </c>
      <c r="Q323" s="82">
        <f t="shared" si="97"/>
        <v>1628041.8410499999</v>
      </c>
      <c r="R323" s="82">
        <v>64406043.037100002</v>
      </c>
      <c r="S323" s="91">
        <f t="shared" si="78"/>
        <v>208881982.34715003</v>
      </c>
      <c r="T323" s="90"/>
      <c r="U323" s="206"/>
      <c r="V323" s="92">
        <v>17</v>
      </c>
      <c r="W323" s="79" t="s">
        <v>123</v>
      </c>
      <c r="X323" s="82" t="s">
        <v>768</v>
      </c>
      <c r="Y323" s="82">
        <v>65776255.2117</v>
      </c>
      <c r="Z323" s="82">
        <v>0</v>
      </c>
      <c r="AA323" s="82">
        <v>4806666.9769000001</v>
      </c>
      <c r="AB323" s="82">
        <v>2002777.91</v>
      </c>
      <c r="AC323" s="82">
        <v>8712083.8956000004</v>
      </c>
      <c r="AD323" s="82">
        <v>3484833.5583000001</v>
      </c>
      <c r="AE323" s="82">
        <v>2906523.8594999998</v>
      </c>
      <c r="AF323" s="82">
        <v>19817859.760000002</v>
      </c>
      <c r="AG323" s="82">
        <v>5985686.1382999998</v>
      </c>
      <c r="AH323" s="82">
        <v>23694589.579999998</v>
      </c>
      <c r="AI323" s="82">
        <v>3225210.0351999998</v>
      </c>
      <c r="AJ323" s="82">
        <f t="shared" si="87"/>
        <v>1612605.0175999999</v>
      </c>
      <c r="AK323" s="82">
        <f t="shared" si="79"/>
        <v>1612605.0175999999</v>
      </c>
      <c r="AL323" s="82">
        <v>158159334.51840001</v>
      </c>
      <c r="AM323" s="91">
        <f t="shared" si="94"/>
        <v>296959216.42630005</v>
      </c>
    </row>
    <row r="324" spans="1:39" ht="24.9" customHeight="1">
      <c r="A324" s="204"/>
      <c r="B324" s="206"/>
      <c r="C324" s="78">
        <v>17</v>
      </c>
      <c r="D324" s="82" t="s">
        <v>769</v>
      </c>
      <c r="E324" s="82">
        <v>77958150.496399999</v>
      </c>
      <c r="F324" s="82">
        <v>0</v>
      </c>
      <c r="G324" s="82">
        <v>5696871.4069999997</v>
      </c>
      <c r="H324" s="82">
        <v>2373696.42</v>
      </c>
      <c r="I324" s="82">
        <v>10325579.425000001</v>
      </c>
      <c r="J324" s="82">
        <v>4130231.77</v>
      </c>
      <c r="K324" s="82">
        <v>3444817.9473000001</v>
      </c>
      <c r="L324" s="82">
        <v>23488167.41</v>
      </c>
      <c r="M324" s="82">
        <v>5692470.8333000001</v>
      </c>
      <c r="N324" s="82">
        <v>30333416.039999999</v>
      </c>
      <c r="O324" s="82">
        <v>3822525.4463</v>
      </c>
      <c r="P324" s="82">
        <f t="shared" si="95"/>
        <v>1911262.72315</v>
      </c>
      <c r="Q324" s="82">
        <f t="shared" si="97"/>
        <v>1911262.72315</v>
      </c>
      <c r="R324" s="82">
        <v>68192430.926599994</v>
      </c>
      <c r="S324" s="91">
        <f t="shared" si="78"/>
        <v>233547095.39874995</v>
      </c>
      <c r="T324" s="90"/>
      <c r="U324" s="206"/>
      <c r="V324" s="92">
        <v>18</v>
      </c>
      <c r="W324" s="79" t="s">
        <v>123</v>
      </c>
      <c r="X324" s="82" t="s">
        <v>770</v>
      </c>
      <c r="Y324" s="82">
        <v>80937962.998199999</v>
      </c>
      <c r="Z324" s="82">
        <v>0</v>
      </c>
      <c r="AA324" s="82">
        <v>5914624.2465000004</v>
      </c>
      <c r="AB324" s="82">
        <v>2464426.77</v>
      </c>
      <c r="AC324" s="82">
        <v>10720256.446799999</v>
      </c>
      <c r="AD324" s="82">
        <v>4288102.5787000004</v>
      </c>
      <c r="AE324" s="82">
        <v>3576490.0241999999</v>
      </c>
      <c r="AF324" s="82">
        <v>24385961.09</v>
      </c>
      <c r="AG324" s="82">
        <v>7590176.5779999997</v>
      </c>
      <c r="AH324" s="82">
        <v>32235613.190000001</v>
      </c>
      <c r="AI324" s="82">
        <v>3968634.7245999998</v>
      </c>
      <c r="AJ324" s="82">
        <f t="shared" si="87"/>
        <v>1984317.3622999999</v>
      </c>
      <c r="AK324" s="82">
        <f t="shared" si="79"/>
        <v>1984317.3622999999</v>
      </c>
      <c r="AL324" s="82">
        <v>180570266.9039</v>
      </c>
      <c r="AM324" s="91">
        <f t="shared" si="94"/>
        <v>354668198.1886</v>
      </c>
    </row>
    <row r="325" spans="1:39" ht="24.9" customHeight="1">
      <c r="A325" s="204"/>
      <c r="B325" s="206"/>
      <c r="C325" s="78">
        <v>18</v>
      </c>
      <c r="D325" s="82" t="s">
        <v>771</v>
      </c>
      <c r="E325" s="82">
        <v>84380524.525800005</v>
      </c>
      <c r="F325" s="82">
        <v>0</v>
      </c>
      <c r="G325" s="82">
        <v>6166192.9434000002</v>
      </c>
      <c r="H325" s="82">
        <v>2569247.06</v>
      </c>
      <c r="I325" s="82">
        <v>11176224.710000001</v>
      </c>
      <c r="J325" s="82">
        <v>4470489.8839999996</v>
      </c>
      <c r="K325" s="82">
        <v>3728610.074</v>
      </c>
      <c r="L325" s="82">
        <v>25423177.350000001</v>
      </c>
      <c r="M325" s="82">
        <v>6122932.4573999997</v>
      </c>
      <c r="N325" s="82">
        <v>32624849.379999999</v>
      </c>
      <c r="O325" s="82">
        <v>4137433.9964999999</v>
      </c>
      <c r="P325" s="82">
        <f t="shared" si="95"/>
        <v>2068716.9982499999</v>
      </c>
      <c r="Q325" s="82">
        <f t="shared" si="97"/>
        <v>2068716.9982499999</v>
      </c>
      <c r="R325" s="82">
        <v>74204960.583299994</v>
      </c>
      <c r="S325" s="91">
        <f t="shared" si="78"/>
        <v>252935925.96614999</v>
      </c>
      <c r="T325" s="90"/>
      <c r="U325" s="206"/>
      <c r="V325" s="92">
        <v>19</v>
      </c>
      <c r="W325" s="79" t="s">
        <v>123</v>
      </c>
      <c r="X325" s="82" t="s">
        <v>772</v>
      </c>
      <c r="Y325" s="82">
        <v>64151315.972999997</v>
      </c>
      <c r="Z325" s="82">
        <v>0</v>
      </c>
      <c r="AA325" s="82">
        <v>4687922.8837000001</v>
      </c>
      <c r="AB325" s="82">
        <v>1953301.2</v>
      </c>
      <c r="AC325" s="82">
        <v>8496860.2267000005</v>
      </c>
      <c r="AD325" s="82">
        <v>3398744.0907000001</v>
      </c>
      <c r="AE325" s="82">
        <v>2834720.9778999998</v>
      </c>
      <c r="AF325" s="82">
        <v>19328278.559999999</v>
      </c>
      <c r="AG325" s="82">
        <v>6265360.9648000002</v>
      </c>
      <c r="AH325" s="82">
        <v>25183354.629999999</v>
      </c>
      <c r="AI325" s="82">
        <v>3145534.3174000001</v>
      </c>
      <c r="AJ325" s="82">
        <f t="shared" si="87"/>
        <v>1572767.1587</v>
      </c>
      <c r="AK325" s="82">
        <f t="shared" si="79"/>
        <v>1572767.1587</v>
      </c>
      <c r="AL325" s="82">
        <v>162065729.64039999</v>
      </c>
      <c r="AM325" s="91">
        <f t="shared" si="94"/>
        <v>299938356.30589998</v>
      </c>
    </row>
    <row r="326" spans="1:39" ht="24.9" customHeight="1">
      <c r="A326" s="204"/>
      <c r="B326" s="206"/>
      <c r="C326" s="78">
        <v>19</v>
      </c>
      <c r="D326" s="82" t="s">
        <v>773</v>
      </c>
      <c r="E326" s="82">
        <v>73929686.687299997</v>
      </c>
      <c r="F326" s="82">
        <v>0</v>
      </c>
      <c r="G326" s="82">
        <v>5402487.3028999995</v>
      </c>
      <c r="H326" s="82">
        <v>2251036.38</v>
      </c>
      <c r="I326" s="82">
        <v>9792008.2365000006</v>
      </c>
      <c r="J326" s="82">
        <v>3916803.2946000001</v>
      </c>
      <c r="K326" s="82">
        <v>3266808.0235000001</v>
      </c>
      <c r="L326" s="82">
        <v>22274423.469999999</v>
      </c>
      <c r="M326" s="82">
        <v>5575180.1135</v>
      </c>
      <c r="N326" s="82">
        <v>29709054.07</v>
      </c>
      <c r="O326" s="82">
        <v>3624997.6017999998</v>
      </c>
      <c r="P326" s="82">
        <f t="shared" si="95"/>
        <v>1812498.8008999999</v>
      </c>
      <c r="Q326" s="82">
        <f t="shared" si="97"/>
        <v>1812498.8008999999</v>
      </c>
      <c r="R326" s="82">
        <v>66554157.288099997</v>
      </c>
      <c r="S326" s="91">
        <f t="shared" si="78"/>
        <v>224484143.66729999</v>
      </c>
      <c r="T326" s="90"/>
      <c r="U326" s="206"/>
      <c r="V326" s="92">
        <v>20</v>
      </c>
      <c r="W326" s="79" t="s">
        <v>123</v>
      </c>
      <c r="X326" s="82" t="s">
        <v>774</v>
      </c>
      <c r="Y326" s="82">
        <v>69390515.383699998</v>
      </c>
      <c r="Z326" s="82">
        <v>0</v>
      </c>
      <c r="AA326" s="82">
        <v>5070782.7275</v>
      </c>
      <c r="AB326" s="82">
        <v>2112826.14</v>
      </c>
      <c r="AC326" s="82">
        <v>9190793.6936000008</v>
      </c>
      <c r="AD326" s="82">
        <v>3676317.4774000002</v>
      </c>
      <c r="AE326" s="82">
        <v>3066230.9360000002</v>
      </c>
      <c r="AF326" s="82">
        <v>20906807.460000001</v>
      </c>
      <c r="AG326" s="82">
        <v>6822304.04</v>
      </c>
      <c r="AH326" s="82">
        <v>28148074.050000001</v>
      </c>
      <c r="AI326" s="82">
        <v>3402428.2143000001</v>
      </c>
      <c r="AJ326" s="82">
        <f t="shared" si="87"/>
        <v>1701214.1071500001</v>
      </c>
      <c r="AK326" s="82">
        <f t="shared" si="79"/>
        <v>1701214.1071500001</v>
      </c>
      <c r="AL326" s="82">
        <v>169844905.69119999</v>
      </c>
      <c r="AM326" s="91">
        <f t="shared" si="94"/>
        <v>319930771.70655</v>
      </c>
    </row>
    <row r="327" spans="1:39" ht="24.9" customHeight="1">
      <c r="A327" s="204"/>
      <c r="B327" s="206"/>
      <c r="C327" s="78">
        <v>20</v>
      </c>
      <c r="D327" s="82" t="s">
        <v>775</v>
      </c>
      <c r="E327" s="82">
        <v>65678782.893299997</v>
      </c>
      <c r="F327" s="82">
        <v>0</v>
      </c>
      <c r="G327" s="82">
        <v>4799544.0877999999</v>
      </c>
      <c r="H327" s="82">
        <v>1999810.04</v>
      </c>
      <c r="I327" s="82">
        <v>8699173.659</v>
      </c>
      <c r="J327" s="82">
        <v>3479669.4635999999</v>
      </c>
      <c r="K327" s="82">
        <v>2902216.7486999999</v>
      </c>
      <c r="L327" s="82">
        <v>19788492.129999999</v>
      </c>
      <c r="M327" s="82">
        <v>5215935.7680000002</v>
      </c>
      <c r="N327" s="82">
        <v>27796724.550000001</v>
      </c>
      <c r="O327" s="82">
        <v>3220430.6707000001</v>
      </c>
      <c r="P327" s="82">
        <f t="shared" si="95"/>
        <v>1610215.3353500001</v>
      </c>
      <c r="Q327" s="82">
        <f t="shared" si="97"/>
        <v>1610215.3353500001</v>
      </c>
      <c r="R327" s="82">
        <v>61536364.387199998</v>
      </c>
      <c r="S327" s="91">
        <f t="shared" si="78"/>
        <v>203506929.06294999</v>
      </c>
      <c r="T327" s="90"/>
      <c r="U327" s="206"/>
      <c r="V327" s="92">
        <v>21</v>
      </c>
      <c r="W327" s="79" t="s">
        <v>123</v>
      </c>
      <c r="X327" s="82" t="s">
        <v>776</v>
      </c>
      <c r="Y327" s="82">
        <v>71667772.490199998</v>
      </c>
      <c r="Z327" s="82">
        <v>0</v>
      </c>
      <c r="AA327" s="82">
        <v>5237195.6146</v>
      </c>
      <c r="AB327" s="82">
        <v>2182164.84</v>
      </c>
      <c r="AC327" s="82">
        <v>9492417.0514000002</v>
      </c>
      <c r="AD327" s="82">
        <v>3796966.8206000002</v>
      </c>
      <c r="AE327" s="82">
        <v>3166858.4663</v>
      </c>
      <c r="AF327" s="82">
        <v>21592926.809999999</v>
      </c>
      <c r="AG327" s="82">
        <v>6508425.3186999997</v>
      </c>
      <c r="AH327" s="82">
        <v>26477234.82</v>
      </c>
      <c r="AI327" s="82">
        <v>3514089.0628</v>
      </c>
      <c r="AJ327" s="82">
        <f t="shared" si="87"/>
        <v>1757044.5314</v>
      </c>
      <c r="AK327" s="82">
        <f t="shared" si="79"/>
        <v>1757044.5314</v>
      </c>
      <c r="AL327" s="82">
        <v>165460763.14570001</v>
      </c>
      <c r="AM327" s="91">
        <f t="shared" si="94"/>
        <v>317339769.90890002</v>
      </c>
    </row>
    <row r="328" spans="1:39" ht="24.9" customHeight="1">
      <c r="A328" s="204"/>
      <c r="B328" s="206"/>
      <c r="C328" s="78">
        <v>21</v>
      </c>
      <c r="D328" s="82" t="s">
        <v>777</v>
      </c>
      <c r="E328" s="82">
        <v>72237636.136399999</v>
      </c>
      <c r="F328" s="82">
        <v>0</v>
      </c>
      <c r="G328" s="82">
        <v>5278838.9819999998</v>
      </c>
      <c r="H328" s="82">
        <v>2199516.2400000002</v>
      </c>
      <c r="I328" s="82">
        <v>9567895.6549999993</v>
      </c>
      <c r="J328" s="82">
        <v>3827158.2620000001</v>
      </c>
      <c r="K328" s="82">
        <v>3192039.6244999999</v>
      </c>
      <c r="L328" s="82">
        <v>21764622.170000002</v>
      </c>
      <c r="M328" s="82">
        <v>5689301.9911000002</v>
      </c>
      <c r="N328" s="82">
        <v>30316547.66</v>
      </c>
      <c r="O328" s="82">
        <v>3542031.2124000001</v>
      </c>
      <c r="P328" s="82">
        <f t="shared" si="95"/>
        <v>1771015.6062</v>
      </c>
      <c r="Q328" s="82">
        <f t="shared" si="97"/>
        <v>1771015.6062</v>
      </c>
      <c r="R328" s="82">
        <v>68148169.703999996</v>
      </c>
      <c r="S328" s="91">
        <f t="shared" ref="S328:S391" si="98">E328+F328+G328+H328+I328+J328+K328+L328+M328+N328+Q328+R328</f>
        <v>223992742.03119999</v>
      </c>
      <c r="T328" s="90"/>
      <c r="U328" s="206"/>
      <c r="V328" s="92">
        <v>22</v>
      </c>
      <c r="W328" s="79" t="s">
        <v>123</v>
      </c>
      <c r="X328" s="82" t="s">
        <v>778</v>
      </c>
      <c r="Y328" s="82">
        <v>133096358.93629999</v>
      </c>
      <c r="Z328" s="82">
        <v>0</v>
      </c>
      <c r="AA328" s="82">
        <v>9726152.2594000008</v>
      </c>
      <c r="AB328" s="82">
        <v>4052563.44</v>
      </c>
      <c r="AC328" s="82">
        <v>17628650.9703</v>
      </c>
      <c r="AD328" s="82">
        <v>7051460.3881000001</v>
      </c>
      <c r="AE328" s="82">
        <v>5881267.3603999997</v>
      </c>
      <c r="AF328" s="82">
        <v>40100868.740000002</v>
      </c>
      <c r="AG328" s="82">
        <v>11064893.7338</v>
      </c>
      <c r="AH328" s="82">
        <v>50732227.770000003</v>
      </c>
      <c r="AI328" s="82">
        <v>6526119.6628</v>
      </c>
      <c r="AJ328" s="82">
        <f t="shared" ref="AJ328:AJ329" si="99">AI328/2</f>
        <v>3263059.8314</v>
      </c>
      <c r="AK328" s="82">
        <f t="shared" ref="AK328:AK391" si="100">AI328-AJ328</f>
        <v>3263059.8314</v>
      </c>
      <c r="AL328" s="82">
        <v>229103838.25740001</v>
      </c>
      <c r="AM328" s="91">
        <f t="shared" si="94"/>
        <v>511701341.68709993</v>
      </c>
    </row>
    <row r="329" spans="1:39" ht="24.9" customHeight="1">
      <c r="A329" s="204"/>
      <c r="B329" s="206"/>
      <c r="C329" s="78">
        <v>22</v>
      </c>
      <c r="D329" s="82" t="s">
        <v>779</v>
      </c>
      <c r="E329" s="82">
        <v>70271552.469400004</v>
      </c>
      <c r="F329" s="82">
        <v>0</v>
      </c>
      <c r="G329" s="82">
        <v>5135165.4117000001</v>
      </c>
      <c r="H329" s="82">
        <v>2139652.25</v>
      </c>
      <c r="I329" s="82">
        <v>9307487.3085999992</v>
      </c>
      <c r="J329" s="82">
        <v>3722994.9234000002</v>
      </c>
      <c r="K329" s="82">
        <v>3105162.2387999999</v>
      </c>
      <c r="L329" s="82">
        <v>21172256.879999999</v>
      </c>
      <c r="M329" s="82">
        <v>5441958.0667000003</v>
      </c>
      <c r="N329" s="82">
        <v>28999886.469999999</v>
      </c>
      <c r="O329" s="82">
        <v>3445628.1447000001</v>
      </c>
      <c r="P329" s="82">
        <f t="shared" si="95"/>
        <v>1722814.07235</v>
      </c>
      <c r="Q329" s="82">
        <f t="shared" si="97"/>
        <v>1722814.07235</v>
      </c>
      <c r="R329" s="82">
        <v>64693360.733099997</v>
      </c>
      <c r="S329" s="91">
        <f t="shared" si="98"/>
        <v>215712290.82404998</v>
      </c>
      <c r="T329" s="90"/>
      <c r="U329" s="207"/>
      <c r="V329" s="92">
        <v>23</v>
      </c>
      <c r="W329" s="79" t="s">
        <v>123</v>
      </c>
      <c r="X329" s="82" t="s">
        <v>780</v>
      </c>
      <c r="Y329" s="82">
        <v>78777895.367400005</v>
      </c>
      <c r="Z329" s="82">
        <v>0</v>
      </c>
      <c r="AA329" s="82">
        <v>5756775.0999999996</v>
      </c>
      <c r="AB329" s="82">
        <v>2398656.29</v>
      </c>
      <c r="AC329" s="82">
        <v>10434154.8687</v>
      </c>
      <c r="AD329" s="82">
        <v>4173661.9474999998</v>
      </c>
      <c r="AE329" s="82">
        <v>3481040.8673</v>
      </c>
      <c r="AF329" s="82">
        <v>23735149.989999998</v>
      </c>
      <c r="AG329" s="82">
        <v>6455175.7022000002</v>
      </c>
      <c r="AH329" s="82">
        <v>26193776.460000001</v>
      </c>
      <c r="AI329" s="82">
        <v>3862720.0328000002</v>
      </c>
      <c r="AJ329" s="82">
        <f t="shared" si="99"/>
        <v>1931360.0164000001</v>
      </c>
      <c r="AK329" s="82">
        <f t="shared" si="100"/>
        <v>1931360.0164000001</v>
      </c>
      <c r="AL329" s="82">
        <v>164716992.08520001</v>
      </c>
      <c r="AM329" s="91">
        <f t="shared" si="94"/>
        <v>328054638.6947</v>
      </c>
    </row>
    <row r="330" spans="1:39" ht="24.9" customHeight="1">
      <c r="A330" s="204"/>
      <c r="B330" s="206"/>
      <c r="C330" s="78">
        <v>23</v>
      </c>
      <c r="D330" s="82" t="s">
        <v>781</v>
      </c>
      <c r="E330" s="82">
        <v>67970725.314500004</v>
      </c>
      <c r="F330" s="82">
        <v>0</v>
      </c>
      <c r="G330" s="82">
        <v>4967030.1191999996</v>
      </c>
      <c r="H330" s="82">
        <v>2069595.88</v>
      </c>
      <c r="I330" s="82">
        <v>9002742.0910999998</v>
      </c>
      <c r="J330" s="82">
        <v>3601096.8363999999</v>
      </c>
      <c r="K330" s="82">
        <v>3003493.1943000001</v>
      </c>
      <c r="L330" s="82">
        <v>20479036.059999999</v>
      </c>
      <c r="M330" s="82">
        <v>5352871.1316</v>
      </c>
      <c r="N330" s="82">
        <v>28525658.890000001</v>
      </c>
      <c r="O330" s="82">
        <v>3332811.5849000001</v>
      </c>
      <c r="P330" s="82">
        <f t="shared" si="95"/>
        <v>1666405.7924500001</v>
      </c>
      <c r="Q330" s="82">
        <f t="shared" si="97"/>
        <v>1666405.7924500001</v>
      </c>
      <c r="R330" s="82">
        <v>63449027.185900003</v>
      </c>
      <c r="S330" s="91">
        <f t="shared" si="98"/>
        <v>210087682.49544999</v>
      </c>
      <c r="T330" s="90"/>
      <c r="U330" s="78"/>
      <c r="V330" s="194"/>
      <c r="W330" s="195"/>
      <c r="X330" s="83"/>
      <c r="Y330" s="83">
        <f>Y307+Y308+Y310++Y309+Y311+Y312+Y313+Y314+Y315+Y316+Y317+Y318+Y319+Y320+Y321+Y322+Y323+Y324+Y325+Y326+Y327+Y328+Y329</f>
        <v>1970481937.7773998</v>
      </c>
      <c r="Z330" s="83">
        <f t="shared" ref="Z330:AM330" si="101">Z307+Z308+Z310++Z309+Z311+Z312+Z313+Z314+Z315+Z316+Z317+Z318+Z319+Z320+Z321+Z322+Z323+Z324+Z325+Z326+Z327+Z328+Z329</f>
        <v>0</v>
      </c>
      <c r="AA330" s="83">
        <f t="shared" si="101"/>
        <v>143994978.55930001</v>
      </c>
      <c r="AB330" s="83">
        <f t="shared" si="101"/>
        <v>59997907.719999991</v>
      </c>
      <c r="AC330" s="83">
        <f t="shared" si="101"/>
        <v>260990898.63809997</v>
      </c>
      <c r="AD330" s="83">
        <f t="shared" si="101"/>
        <v>104396359.45550004</v>
      </c>
      <c r="AE330" s="83">
        <f t="shared" si="101"/>
        <v>87071736.578100011</v>
      </c>
      <c r="AF330" s="83">
        <f t="shared" si="101"/>
        <v>593690452.3599999</v>
      </c>
      <c r="AG330" s="83">
        <f t="shared" si="101"/>
        <v>175432175.05199996</v>
      </c>
      <c r="AH330" s="83">
        <f t="shared" si="101"/>
        <v>745987014.5400002</v>
      </c>
      <c r="AI330" s="83">
        <f t="shared" si="101"/>
        <v>96618728.132600009</v>
      </c>
      <c r="AJ330" s="83">
        <f t="shared" si="101"/>
        <v>48309364.066300005</v>
      </c>
      <c r="AK330" s="83">
        <f t="shared" si="101"/>
        <v>48309364.066300005</v>
      </c>
      <c r="AL330" s="83">
        <f t="shared" si="101"/>
        <v>4165101956.1936002</v>
      </c>
      <c r="AM330" s="83">
        <f t="shared" si="101"/>
        <v>8355454780.9403</v>
      </c>
    </row>
    <row r="331" spans="1:39" ht="24.9" customHeight="1">
      <c r="A331" s="204"/>
      <c r="B331" s="206"/>
      <c r="C331" s="78">
        <v>24</v>
      </c>
      <c r="D331" s="82" t="s">
        <v>782</v>
      </c>
      <c r="E331" s="82">
        <v>70314820.406399995</v>
      </c>
      <c r="F331" s="82">
        <v>0</v>
      </c>
      <c r="G331" s="82">
        <v>5138327.2603000002</v>
      </c>
      <c r="H331" s="82">
        <v>2140969.69</v>
      </c>
      <c r="I331" s="82">
        <v>9313218.1592999995</v>
      </c>
      <c r="J331" s="82">
        <v>3725287.2637</v>
      </c>
      <c r="K331" s="82">
        <v>3107074.1642999998</v>
      </c>
      <c r="L331" s="82">
        <v>21185293.170000002</v>
      </c>
      <c r="M331" s="82">
        <v>5414614.5520000001</v>
      </c>
      <c r="N331" s="82">
        <v>28854331.469999999</v>
      </c>
      <c r="O331" s="82">
        <v>3447749.7034</v>
      </c>
      <c r="P331" s="82">
        <f t="shared" si="95"/>
        <v>1723874.8517</v>
      </c>
      <c r="Q331" s="82">
        <f t="shared" si="97"/>
        <v>1723874.8517</v>
      </c>
      <c r="R331" s="82">
        <v>64311436.575000003</v>
      </c>
      <c r="S331" s="91">
        <f t="shared" si="98"/>
        <v>215229247.56269997</v>
      </c>
      <c r="T331" s="90"/>
      <c r="U331" s="205">
        <v>33</v>
      </c>
      <c r="V331" s="92">
        <v>1</v>
      </c>
      <c r="W331" s="79" t="s">
        <v>124</v>
      </c>
      <c r="X331" s="82" t="s">
        <v>783</v>
      </c>
      <c r="Y331" s="82">
        <v>73808037.081699997</v>
      </c>
      <c r="Z331" s="82">
        <f>-1564740.79</f>
        <v>-1564740.79</v>
      </c>
      <c r="AA331" s="82">
        <v>5393597.6338</v>
      </c>
      <c r="AB331" s="82">
        <v>2247332.35</v>
      </c>
      <c r="AC331" s="82">
        <v>9775895.7113000005</v>
      </c>
      <c r="AD331" s="82">
        <v>3910358.2845999999</v>
      </c>
      <c r="AE331" s="82">
        <v>3261432.5657000002</v>
      </c>
      <c r="AF331" s="82">
        <v>22237771.420000002</v>
      </c>
      <c r="AG331" s="82">
        <v>4840153.5175000001</v>
      </c>
      <c r="AH331" s="82">
        <v>25114277.82</v>
      </c>
      <c r="AI331" s="82">
        <v>3619032.7513000001</v>
      </c>
      <c r="AJ331" s="82">
        <v>0</v>
      </c>
      <c r="AK331" s="82">
        <f t="shared" si="100"/>
        <v>3619032.7513000001</v>
      </c>
      <c r="AL331" s="82">
        <v>62560035.222499996</v>
      </c>
      <c r="AM331" s="91">
        <f t="shared" ref="AM331:AM353" si="102">Y331+Z331+AA331+AB331+AC331+AD331+AE331+AF331+AG331+AH331+AK331+AL331</f>
        <v>215203183.5684</v>
      </c>
    </row>
    <row r="332" spans="1:39" ht="24.9" customHeight="1">
      <c r="A332" s="204"/>
      <c r="B332" s="206"/>
      <c r="C332" s="78">
        <v>25</v>
      </c>
      <c r="D332" s="82" t="s">
        <v>784</v>
      </c>
      <c r="E332" s="82">
        <v>70958754.900700003</v>
      </c>
      <c r="F332" s="82">
        <v>0</v>
      </c>
      <c r="G332" s="82">
        <v>5185383.4305999996</v>
      </c>
      <c r="H332" s="82">
        <v>2160576.4300000002</v>
      </c>
      <c r="I332" s="82">
        <v>9398507.4681000002</v>
      </c>
      <c r="J332" s="82">
        <v>3759402.9871999999</v>
      </c>
      <c r="K332" s="82">
        <v>3135528.3681000001</v>
      </c>
      <c r="L332" s="82">
        <v>21379305.48</v>
      </c>
      <c r="M332" s="82">
        <v>5520471.3049999997</v>
      </c>
      <c r="N332" s="82">
        <v>29417828.140000001</v>
      </c>
      <c r="O332" s="82">
        <v>3479323.7719000001</v>
      </c>
      <c r="P332" s="82">
        <f t="shared" si="95"/>
        <v>1739661.88595</v>
      </c>
      <c r="Q332" s="82">
        <f t="shared" si="97"/>
        <v>1739661.88595</v>
      </c>
      <c r="R332" s="82">
        <v>65790004.7711</v>
      </c>
      <c r="S332" s="91">
        <f t="shared" si="98"/>
        <v>218445425.16675001</v>
      </c>
      <c r="T332" s="90"/>
      <c r="U332" s="206"/>
      <c r="V332" s="92">
        <v>2</v>
      </c>
      <c r="W332" s="79" t="s">
        <v>124</v>
      </c>
      <c r="X332" s="82" t="s">
        <v>785</v>
      </c>
      <c r="Y332" s="82">
        <v>84018277.566300005</v>
      </c>
      <c r="Z332" s="82">
        <f t="shared" ref="Z332:Z353" si="103">-1564740.79</f>
        <v>-1564740.79</v>
      </c>
      <c r="AA332" s="82">
        <v>6139721.3772</v>
      </c>
      <c r="AB332" s="82">
        <v>2558217.2400000002</v>
      </c>
      <c r="AC332" s="82">
        <v>11128244.996099999</v>
      </c>
      <c r="AD332" s="82">
        <v>4451297.9983999999</v>
      </c>
      <c r="AE332" s="82">
        <v>3712603.0904999999</v>
      </c>
      <c r="AF332" s="82">
        <v>25314035.239999998</v>
      </c>
      <c r="AG332" s="82">
        <v>5606545.0844000001</v>
      </c>
      <c r="AH332" s="82">
        <v>29193933.449999999</v>
      </c>
      <c r="AI332" s="82">
        <v>4119671.9252999998</v>
      </c>
      <c r="AJ332" s="82">
        <v>0</v>
      </c>
      <c r="AK332" s="82">
        <f t="shared" si="100"/>
        <v>4119671.9252999998</v>
      </c>
      <c r="AL332" s="82">
        <v>73264710.777899995</v>
      </c>
      <c r="AM332" s="91">
        <f t="shared" si="102"/>
        <v>247942517.95609999</v>
      </c>
    </row>
    <row r="333" spans="1:39" ht="24.9" customHeight="1">
      <c r="A333" s="204"/>
      <c r="B333" s="206"/>
      <c r="C333" s="78">
        <v>26</v>
      </c>
      <c r="D333" s="82" t="s">
        <v>786</v>
      </c>
      <c r="E333" s="82">
        <v>75488053.400800005</v>
      </c>
      <c r="F333" s="82">
        <v>0</v>
      </c>
      <c r="G333" s="82">
        <v>5516366.5409000004</v>
      </c>
      <c r="H333" s="82">
        <v>2298486.06</v>
      </c>
      <c r="I333" s="82">
        <v>9998414.3552999999</v>
      </c>
      <c r="J333" s="82">
        <v>3999365.7420999999</v>
      </c>
      <c r="K333" s="82">
        <v>3335669.1957</v>
      </c>
      <c r="L333" s="82">
        <v>22743946.91</v>
      </c>
      <c r="M333" s="82">
        <v>6045148.8151000002</v>
      </c>
      <c r="N333" s="82">
        <v>32210791.5</v>
      </c>
      <c r="O333" s="82">
        <v>3701409.0660999999</v>
      </c>
      <c r="P333" s="82">
        <f t="shared" si="95"/>
        <v>1850704.53305</v>
      </c>
      <c r="Q333" s="82">
        <f t="shared" si="97"/>
        <v>1850704.53305</v>
      </c>
      <c r="R333" s="82">
        <v>73118507.273399994</v>
      </c>
      <c r="S333" s="91">
        <f t="shared" si="98"/>
        <v>236605454.32635003</v>
      </c>
      <c r="T333" s="90"/>
      <c r="U333" s="206"/>
      <c r="V333" s="92">
        <v>3</v>
      </c>
      <c r="W333" s="79" t="s">
        <v>124</v>
      </c>
      <c r="X333" s="82" t="s">
        <v>787</v>
      </c>
      <c r="Y333" s="82">
        <v>90543660.396400005</v>
      </c>
      <c r="Z333" s="82">
        <f t="shared" si="103"/>
        <v>-1564740.79</v>
      </c>
      <c r="AA333" s="82">
        <v>6616570.3869000003</v>
      </c>
      <c r="AB333" s="82">
        <v>2756904.33</v>
      </c>
      <c r="AC333" s="82">
        <v>11992533.826300001</v>
      </c>
      <c r="AD333" s="82">
        <v>4797013.5305000003</v>
      </c>
      <c r="AE333" s="82">
        <v>4000946.9742999999</v>
      </c>
      <c r="AF333" s="82">
        <v>27280080.91</v>
      </c>
      <c r="AG333" s="82">
        <v>5814969.9638999999</v>
      </c>
      <c r="AH333" s="82">
        <v>30303420.780000001</v>
      </c>
      <c r="AI333" s="82">
        <v>4439631.3106000004</v>
      </c>
      <c r="AJ333" s="82">
        <v>0</v>
      </c>
      <c r="AK333" s="82">
        <f t="shared" si="100"/>
        <v>4439631.3106000004</v>
      </c>
      <c r="AL333" s="82">
        <v>76175912.842899993</v>
      </c>
      <c r="AM333" s="91">
        <f t="shared" si="102"/>
        <v>263156904.46179998</v>
      </c>
    </row>
    <row r="334" spans="1:39" ht="24.9" customHeight="1">
      <c r="A334" s="204"/>
      <c r="B334" s="207"/>
      <c r="C334" s="78">
        <v>27</v>
      </c>
      <c r="D334" s="82" t="s">
        <v>788</v>
      </c>
      <c r="E334" s="82">
        <v>67530453.7421</v>
      </c>
      <c r="F334" s="82">
        <v>0</v>
      </c>
      <c r="G334" s="82">
        <v>4934856.8247999996</v>
      </c>
      <c r="H334" s="82">
        <v>2056190.34</v>
      </c>
      <c r="I334" s="82">
        <v>8944427.9948999994</v>
      </c>
      <c r="J334" s="82">
        <v>3577771.1979999999</v>
      </c>
      <c r="K334" s="82">
        <v>2984038.4559999998</v>
      </c>
      <c r="L334" s="82">
        <v>20346385.760000002</v>
      </c>
      <c r="M334" s="82">
        <v>5216131.7788000004</v>
      </c>
      <c r="N334" s="82">
        <v>27797767.960000001</v>
      </c>
      <c r="O334" s="82">
        <v>3311223.7294000001</v>
      </c>
      <c r="P334" s="82">
        <f t="shared" si="95"/>
        <v>1655611.8647</v>
      </c>
      <c r="Q334" s="82">
        <f t="shared" si="97"/>
        <v>1655611.8647</v>
      </c>
      <c r="R334" s="82">
        <v>61539102.194799997</v>
      </c>
      <c r="S334" s="91">
        <f t="shared" si="98"/>
        <v>206582738.11409998</v>
      </c>
      <c r="T334" s="90"/>
      <c r="U334" s="206"/>
      <c r="V334" s="92">
        <v>4</v>
      </c>
      <c r="W334" s="79" t="s">
        <v>124</v>
      </c>
      <c r="X334" s="82" t="s">
        <v>789</v>
      </c>
      <c r="Y334" s="82">
        <v>98308894.290399998</v>
      </c>
      <c r="Z334" s="82">
        <f t="shared" si="103"/>
        <v>-1564740.79</v>
      </c>
      <c r="AA334" s="82">
        <v>7184022.7784000002</v>
      </c>
      <c r="AB334" s="82">
        <v>2993342.82</v>
      </c>
      <c r="AC334" s="82">
        <v>13021041.2859</v>
      </c>
      <c r="AD334" s="82">
        <v>5208416.5143999998</v>
      </c>
      <c r="AE334" s="82">
        <v>4344077.4477000004</v>
      </c>
      <c r="AF334" s="82">
        <v>29619683.800000001</v>
      </c>
      <c r="AG334" s="82">
        <v>6399964.3709000004</v>
      </c>
      <c r="AH334" s="82">
        <v>33417463.050000001</v>
      </c>
      <c r="AI334" s="82">
        <v>4820384.3680999996</v>
      </c>
      <c r="AJ334" s="82">
        <v>0</v>
      </c>
      <c r="AK334" s="82">
        <f t="shared" si="100"/>
        <v>4820384.3680999996</v>
      </c>
      <c r="AL334" s="82">
        <v>84346899.579099998</v>
      </c>
      <c r="AM334" s="91">
        <f t="shared" si="102"/>
        <v>288099449.51489997</v>
      </c>
    </row>
    <row r="335" spans="1:39" ht="24.9" customHeight="1">
      <c r="A335" s="78"/>
      <c r="B335" s="193" t="s">
        <v>790</v>
      </c>
      <c r="C335" s="194"/>
      <c r="D335" s="83"/>
      <c r="E335" s="83">
        <f>SUM(E308:E334)</f>
        <v>1995657140.2534997</v>
      </c>
      <c r="F335" s="83">
        <f t="shared" ref="F335:S335" si="104">SUM(F308:F334)</f>
        <v>0</v>
      </c>
      <c r="G335" s="83">
        <f t="shared" si="104"/>
        <v>145834682.17219996</v>
      </c>
      <c r="H335" s="83">
        <f t="shared" si="104"/>
        <v>60764450.900000028</v>
      </c>
      <c r="I335" s="83">
        <f t="shared" si="104"/>
        <v>264325361.43740004</v>
      </c>
      <c r="J335" s="83">
        <f t="shared" si="104"/>
        <v>105730144.57489999</v>
      </c>
      <c r="K335" s="83">
        <f t="shared" si="104"/>
        <v>88184179.456600025</v>
      </c>
      <c r="L335" s="83">
        <f t="shared" si="104"/>
        <v>601275539.54999995</v>
      </c>
      <c r="M335" s="83">
        <f t="shared" si="104"/>
        <v>154499082.94799998</v>
      </c>
      <c r="N335" s="83">
        <f t="shared" si="104"/>
        <v>823273411.5200001</v>
      </c>
      <c r="O335" s="83">
        <f t="shared" si="104"/>
        <v>97853144.950600013</v>
      </c>
      <c r="P335" s="83">
        <f t="shared" si="104"/>
        <v>48926572.475300007</v>
      </c>
      <c r="Q335" s="83">
        <f t="shared" si="104"/>
        <v>48926572.475300007</v>
      </c>
      <c r="R335" s="83">
        <f t="shared" si="104"/>
        <v>1852402850.3664</v>
      </c>
      <c r="S335" s="91">
        <f t="shared" si="104"/>
        <v>6140873415.6543007</v>
      </c>
      <c r="T335" s="90"/>
      <c r="U335" s="206"/>
      <c r="V335" s="92">
        <v>5</v>
      </c>
      <c r="W335" s="79" t="s">
        <v>124</v>
      </c>
      <c r="X335" s="82" t="s">
        <v>791</v>
      </c>
      <c r="Y335" s="82">
        <v>92479660.074100003</v>
      </c>
      <c r="Z335" s="82">
        <f t="shared" si="103"/>
        <v>-1564740.79</v>
      </c>
      <c r="AA335" s="82">
        <v>6758045.5390999997</v>
      </c>
      <c r="AB335" s="82">
        <v>2815852.31</v>
      </c>
      <c r="AC335" s="82">
        <v>12248957.5396</v>
      </c>
      <c r="AD335" s="82">
        <v>4899583.0158000002</v>
      </c>
      <c r="AE335" s="82">
        <v>4086495.0074</v>
      </c>
      <c r="AF335" s="82">
        <v>27863382.140000001</v>
      </c>
      <c r="AG335" s="82">
        <v>5681573.6852000002</v>
      </c>
      <c r="AH335" s="82">
        <v>29593325.710000001</v>
      </c>
      <c r="AI335" s="82">
        <v>4534559.2686000001</v>
      </c>
      <c r="AJ335" s="82">
        <v>0</v>
      </c>
      <c r="AK335" s="82">
        <f t="shared" si="100"/>
        <v>4534559.2686000001</v>
      </c>
      <c r="AL335" s="82">
        <v>74312682.681099996</v>
      </c>
      <c r="AM335" s="91">
        <f t="shared" si="102"/>
        <v>263709376.18090004</v>
      </c>
    </row>
    <row r="336" spans="1:39" ht="24.9" customHeight="1">
      <c r="A336" s="204">
        <v>17</v>
      </c>
      <c r="B336" s="205" t="s">
        <v>792</v>
      </c>
      <c r="C336" s="78">
        <v>1</v>
      </c>
      <c r="D336" s="82" t="s">
        <v>793</v>
      </c>
      <c r="E336" s="82">
        <v>70520579.114399999</v>
      </c>
      <c r="F336" s="82">
        <v>0</v>
      </c>
      <c r="G336" s="82">
        <v>5153363.2878999999</v>
      </c>
      <c r="H336" s="82">
        <v>2147234.7000000002</v>
      </c>
      <c r="I336" s="82">
        <v>9340470.9592000004</v>
      </c>
      <c r="J336" s="82">
        <v>3736188.3837000001</v>
      </c>
      <c r="K336" s="82">
        <v>3116166.2384000001</v>
      </c>
      <c r="L336" s="82">
        <v>21247286.620000001</v>
      </c>
      <c r="M336" s="82">
        <v>4927202.9736000001</v>
      </c>
      <c r="N336" s="82">
        <v>30784763.18</v>
      </c>
      <c r="O336" s="82">
        <v>3457838.6792000001</v>
      </c>
      <c r="P336" s="82">
        <v>0</v>
      </c>
      <c r="Q336" s="82">
        <f>O336-P336</f>
        <v>3457838.6792000001</v>
      </c>
      <c r="R336" s="82">
        <v>69051282.957300007</v>
      </c>
      <c r="S336" s="91">
        <f t="shared" si="98"/>
        <v>223482377.09369999</v>
      </c>
      <c r="T336" s="90"/>
      <c r="U336" s="206"/>
      <c r="V336" s="92">
        <v>6</v>
      </c>
      <c r="W336" s="79" t="s">
        <v>124</v>
      </c>
      <c r="X336" s="82" t="s">
        <v>794</v>
      </c>
      <c r="Y336" s="82">
        <v>83797039.872799993</v>
      </c>
      <c r="Z336" s="82">
        <f t="shared" si="103"/>
        <v>-1564740.79</v>
      </c>
      <c r="AA336" s="82">
        <v>6123554.2070000004</v>
      </c>
      <c r="AB336" s="82">
        <v>2551480.92</v>
      </c>
      <c r="AC336" s="82">
        <v>11098942.0001</v>
      </c>
      <c r="AD336" s="82">
        <v>4439576.8</v>
      </c>
      <c r="AE336" s="82">
        <v>3702827.0303000002</v>
      </c>
      <c r="AF336" s="82">
        <v>25247378.09</v>
      </c>
      <c r="AG336" s="82">
        <v>4736888.4634999996</v>
      </c>
      <c r="AH336" s="82">
        <v>24564577.280000001</v>
      </c>
      <c r="AI336" s="82">
        <v>4108823.9676999999</v>
      </c>
      <c r="AJ336" s="82">
        <v>0</v>
      </c>
      <c r="AK336" s="82">
        <f t="shared" si="100"/>
        <v>4108823.9676999999</v>
      </c>
      <c r="AL336" s="82">
        <v>61117666.926700003</v>
      </c>
      <c r="AM336" s="91">
        <f t="shared" si="102"/>
        <v>229924014.76809999</v>
      </c>
    </row>
    <row r="337" spans="1:39" ht="24.9" customHeight="1">
      <c r="A337" s="204"/>
      <c r="B337" s="206"/>
      <c r="C337" s="78">
        <v>2</v>
      </c>
      <c r="D337" s="82" t="s">
        <v>795</v>
      </c>
      <c r="E337" s="82">
        <v>83405481.143800005</v>
      </c>
      <c r="F337" s="82">
        <v>0</v>
      </c>
      <c r="G337" s="82">
        <v>6094940.6531999996</v>
      </c>
      <c r="H337" s="82">
        <v>2539558.61</v>
      </c>
      <c r="I337" s="82">
        <v>11047079.934</v>
      </c>
      <c r="J337" s="82">
        <v>4418831.9736000001</v>
      </c>
      <c r="K337" s="82">
        <v>3685524.8171000001</v>
      </c>
      <c r="L337" s="82">
        <v>25129404.579999998</v>
      </c>
      <c r="M337" s="82">
        <v>5755893.3251</v>
      </c>
      <c r="N337" s="82">
        <v>35196047.710000001</v>
      </c>
      <c r="O337" s="82">
        <v>4089624.6512000002</v>
      </c>
      <c r="P337" s="82">
        <v>0</v>
      </c>
      <c r="Q337" s="82">
        <f t="shared" ref="Q337:Q362" si="105">O337-P337</f>
        <v>4089624.6512000002</v>
      </c>
      <c r="R337" s="82">
        <v>80626125.023300007</v>
      </c>
      <c r="S337" s="91">
        <f t="shared" si="98"/>
        <v>261988512.42130005</v>
      </c>
      <c r="T337" s="90"/>
      <c r="U337" s="206"/>
      <c r="V337" s="92">
        <v>7</v>
      </c>
      <c r="W337" s="79" t="s">
        <v>124</v>
      </c>
      <c r="X337" s="82" t="s">
        <v>796</v>
      </c>
      <c r="Y337" s="82">
        <v>95708176.820299998</v>
      </c>
      <c r="Z337" s="82">
        <f t="shared" si="103"/>
        <v>-1564740.79</v>
      </c>
      <c r="AA337" s="82">
        <v>6993972.6951000001</v>
      </c>
      <c r="AB337" s="82">
        <v>2914155.29</v>
      </c>
      <c r="AC337" s="82">
        <v>12676575.51</v>
      </c>
      <c r="AD337" s="82">
        <v>5070630.2039999999</v>
      </c>
      <c r="AE337" s="82">
        <v>4229156.8376000002</v>
      </c>
      <c r="AF337" s="82">
        <v>28836108.420000002</v>
      </c>
      <c r="AG337" s="82">
        <v>6215833.9484000001</v>
      </c>
      <c r="AH337" s="82">
        <v>32437299.969999999</v>
      </c>
      <c r="AI337" s="82">
        <v>4692863.2731999997</v>
      </c>
      <c r="AJ337" s="82">
        <v>0</v>
      </c>
      <c r="AK337" s="82">
        <f t="shared" si="100"/>
        <v>4692863.2731999997</v>
      </c>
      <c r="AL337" s="82">
        <v>81775033.554199994</v>
      </c>
      <c r="AM337" s="91">
        <f t="shared" si="102"/>
        <v>279985065.73280001</v>
      </c>
    </row>
    <row r="338" spans="1:39" ht="24.9" customHeight="1">
      <c r="A338" s="204"/>
      <c r="B338" s="206"/>
      <c r="C338" s="78">
        <v>3</v>
      </c>
      <c r="D338" s="82" t="s">
        <v>797</v>
      </c>
      <c r="E338" s="82">
        <v>103508476.73909999</v>
      </c>
      <c r="F338" s="82">
        <v>0</v>
      </c>
      <c r="G338" s="82">
        <v>7563987.5722000003</v>
      </c>
      <c r="H338" s="82">
        <v>3151661.49</v>
      </c>
      <c r="I338" s="82">
        <v>13709727.4748</v>
      </c>
      <c r="J338" s="82">
        <v>5483890.9899000004</v>
      </c>
      <c r="K338" s="82">
        <v>4573836.8098999998</v>
      </c>
      <c r="L338" s="82">
        <v>31186276.41</v>
      </c>
      <c r="M338" s="82">
        <v>6902251.9412000002</v>
      </c>
      <c r="N338" s="82">
        <v>41298343.960000001</v>
      </c>
      <c r="O338" s="82">
        <v>5075335.7247000001</v>
      </c>
      <c r="P338" s="82">
        <v>0</v>
      </c>
      <c r="Q338" s="82">
        <f t="shared" si="105"/>
        <v>5075335.7247000001</v>
      </c>
      <c r="R338" s="82">
        <v>96638040.581499994</v>
      </c>
      <c r="S338" s="91">
        <f t="shared" si="98"/>
        <v>319091829.69330001</v>
      </c>
      <c r="T338" s="90"/>
      <c r="U338" s="206"/>
      <c r="V338" s="92">
        <v>8</v>
      </c>
      <c r="W338" s="79" t="s">
        <v>124</v>
      </c>
      <c r="X338" s="82" t="s">
        <v>798</v>
      </c>
      <c r="Y338" s="82">
        <v>81668813.394299999</v>
      </c>
      <c r="Z338" s="82">
        <f t="shared" si="103"/>
        <v>-1564740.79</v>
      </c>
      <c r="AA338" s="82">
        <v>5968031.8849999998</v>
      </c>
      <c r="AB338" s="82">
        <v>2486679.9500000002</v>
      </c>
      <c r="AC338" s="82">
        <v>10817057.7917</v>
      </c>
      <c r="AD338" s="82">
        <v>4326823.1167000001</v>
      </c>
      <c r="AE338" s="82">
        <v>3608784.8714999999</v>
      </c>
      <c r="AF338" s="82">
        <v>24606160.469999999</v>
      </c>
      <c r="AG338" s="82">
        <v>5335211.6089000003</v>
      </c>
      <c r="AH338" s="82">
        <v>27749571.079999998</v>
      </c>
      <c r="AI338" s="82">
        <v>4004470.5444999998</v>
      </c>
      <c r="AJ338" s="82">
        <v>0</v>
      </c>
      <c r="AK338" s="82">
        <f t="shared" si="100"/>
        <v>4004470.5444999998</v>
      </c>
      <c r="AL338" s="82">
        <v>69474824.578700006</v>
      </c>
      <c r="AM338" s="91">
        <f t="shared" si="102"/>
        <v>238481688.50129998</v>
      </c>
    </row>
    <row r="339" spans="1:39" ht="24.9" customHeight="1">
      <c r="A339" s="204"/>
      <c r="B339" s="206"/>
      <c r="C339" s="78">
        <v>4</v>
      </c>
      <c r="D339" s="82" t="s">
        <v>799</v>
      </c>
      <c r="E339" s="82">
        <v>78292062.685000002</v>
      </c>
      <c r="F339" s="82">
        <v>0</v>
      </c>
      <c r="G339" s="82">
        <v>5721272.3809000002</v>
      </c>
      <c r="H339" s="82">
        <v>2383863.4900000002</v>
      </c>
      <c r="I339" s="82">
        <v>10369806.190400001</v>
      </c>
      <c r="J339" s="82">
        <v>4147922.4761000001</v>
      </c>
      <c r="K339" s="82">
        <v>3459572.8728</v>
      </c>
      <c r="L339" s="82">
        <v>23588772.48</v>
      </c>
      <c r="M339" s="82">
        <v>5039669.6484000003</v>
      </c>
      <c r="N339" s="82">
        <v>31383445.789999999</v>
      </c>
      <c r="O339" s="82">
        <v>3838898.1775000002</v>
      </c>
      <c r="P339" s="82">
        <v>0</v>
      </c>
      <c r="Q339" s="82">
        <f t="shared" si="105"/>
        <v>3838898.1775000002</v>
      </c>
      <c r="R339" s="82">
        <v>70622176.109200001</v>
      </c>
      <c r="S339" s="91">
        <f t="shared" si="98"/>
        <v>238847462.3003</v>
      </c>
      <c r="T339" s="90"/>
      <c r="U339" s="206"/>
      <c r="V339" s="92">
        <v>9</v>
      </c>
      <c r="W339" s="79" t="s">
        <v>124</v>
      </c>
      <c r="X339" s="82" t="s">
        <v>800</v>
      </c>
      <c r="Y339" s="82">
        <v>92443013.646500006</v>
      </c>
      <c r="Z339" s="82">
        <f t="shared" si="103"/>
        <v>-1564740.79</v>
      </c>
      <c r="AA339" s="82">
        <v>6755367.5640000002</v>
      </c>
      <c r="AB339" s="82">
        <v>2814736.49</v>
      </c>
      <c r="AC339" s="82">
        <v>12244103.709799999</v>
      </c>
      <c r="AD339" s="82">
        <v>4897641.4839000003</v>
      </c>
      <c r="AE339" s="82">
        <v>4084875.6735</v>
      </c>
      <c r="AF339" s="82">
        <v>27852340.859999999</v>
      </c>
      <c r="AG339" s="82">
        <v>5287450.2964000003</v>
      </c>
      <c r="AH339" s="82">
        <v>27495328.059999999</v>
      </c>
      <c r="AI339" s="82">
        <v>4532762.3827</v>
      </c>
      <c r="AJ339" s="82">
        <v>0</v>
      </c>
      <c r="AK339" s="82">
        <f t="shared" si="100"/>
        <v>4532762.3827</v>
      </c>
      <c r="AL339" s="82">
        <v>68807712.130600005</v>
      </c>
      <c r="AM339" s="91">
        <f t="shared" si="102"/>
        <v>255650591.50740001</v>
      </c>
    </row>
    <row r="340" spans="1:39" ht="24.9" customHeight="1">
      <c r="A340" s="204"/>
      <c r="B340" s="206"/>
      <c r="C340" s="78">
        <v>5</v>
      </c>
      <c r="D340" s="82" t="s">
        <v>801</v>
      </c>
      <c r="E340" s="82">
        <v>67181419.488800004</v>
      </c>
      <c r="F340" s="82">
        <v>0</v>
      </c>
      <c r="G340" s="82">
        <v>4909350.7905000001</v>
      </c>
      <c r="H340" s="82">
        <v>2006642.81</v>
      </c>
      <c r="I340" s="82">
        <v>8898198.3078000005</v>
      </c>
      <c r="J340" s="82">
        <v>3491558.4970999998</v>
      </c>
      <c r="K340" s="82">
        <v>2968615.3160999999</v>
      </c>
      <c r="L340" s="82">
        <v>20241224.530000001</v>
      </c>
      <c r="M340" s="82">
        <v>4365228.9529999997</v>
      </c>
      <c r="N340" s="82">
        <v>27793263.030000001</v>
      </c>
      <c r="O340" s="82">
        <v>3294109.5175000001</v>
      </c>
      <c r="P340" s="82">
        <v>0</v>
      </c>
      <c r="Q340" s="82">
        <f t="shared" si="105"/>
        <v>3294109.5175000001</v>
      </c>
      <c r="R340" s="82">
        <v>61201836.511799999</v>
      </c>
      <c r="S340" s="91">
        <f t="shared" si="98"/>
        <v>206351447.75259998</v>
      </c>
      <c r="T340" s="90"/>
      <c r="U340" s="206"/>
      <c r="V340" s="92">
        <v>10</v>
      </c>
      <c r="W340" s="79" t="s">
        <v>124</v>
      </c>
      <c r="X340" s="82" t="s">
        <v>802</v>
      </c>
      <c r="Y340" s="82">
        <v>83463171.289900005</v>
      </c>
      <c r="Z340" s="82">
        <f t="shared" si="103"/>
        <v>-1564740.79</v>
      </c>
      <c r="AA340" s="82">
        <v>6099156.4194999998</v>
      </c>
      <c r="AB340" s="82">
        <v>2541315.17</v>
      </c>
      <c r="AC340" s="82">
        <v>11054721.010399999</v>
      </c>
      <c r="AD340" s="82">
        <v>4421888.4041999998</v>
      </c>
      <c r="AE340" s="82">
        <v>3688074.0317000002</v>
      </c>
      <c r="AF340" s="82">
        <v>25146786.16</v>
      </c>
      <c r="AG340" s="82">
        <v>5053925.1376</v>
      </c>
      <c r="AH340" s="82">
        <v>26252226.920000002</v>
      </c>
      <c r="AI340" s="82">
        <v>4092453.3744999999</v>
      </c>
      <c r="AJ340" s="82">
        <v>0</v>
      </c>
      <c r="AK340" s="82">
        <f t="shared" si="100"/>
        <v>4092453.3744999999</v>
      </c>
      <c r="AL340" s="82">
        <v>65545918.594400004</v>
      </c>
      <c r="AM340" s="91">
        <f t="shared" si="102"/>
        <v>235794895.72220004</v>
      </c>
    </row>
    <row r="341" spans="1:39" ht="24.9" customHeight="1">
      <c r="A341" s="204"/>
      <c r="B341" s="206"/>
      <c r="C341" s="78">
        <v>6</v>
      </c>
      <c r="D341" s="82" t="s">
        <v>803</v>
      </c>
      <c r="E341" s="82">
        <v>65903188.473899998</v>
      </c>
      <c r="F341" s="82">
        <v>0</v>
      </c>
      <c r="G341" s="82">
        <v>4815942.7545999996</v>
      </c>
      <c r="H341" s="82">
        <v>2816775.61</v>
      </c>
      <c r="I341" s="82">
        <v>8728896.2426999994</v>
      </c>
      <c r="J341" s="82">
        <v>4901189.5650000004</v>
      </c>
      <c r="K341" s="82">
        <v>2912132.7916000001</v>
      </c>
      <c r="L341" s="82">
        <v>19856103.739999998</v>
      </c>
      <c r="M341" s="82">
        <v>4550099.8609999996</v>
      </c>
      <c r="N341" s="82">
        <v>28777367.859999999</v>
      </c>
      <c r="O341" s="82">
        <v>3231433.9594000001</v>
      </c>
      <c r="P341" s="82">
        <v>0</v>
      </c>
      <c r="Q341" s="82">
        <f t="shared" si="105"/>
        <v>3231433.9594000001</v>
      </c>
      <c r="R341" s="82">
        <v>63784045.365400001</v>
      </c>
      <c r="S341" s="91">
        <f t="shared" si="98"/>
        <v>210277176.22359997</v>
      </c>
      <c r="T341" s="90"/>
      <c r="U341" s="206"/>
      <c r="V341" s="92">
        <v>11</v>
      </c>
      <c r="W341" s="79" t="s">
        <v>124</v>
      </c>
      <c r="X341" s="82" t="s">
        <v>804</v>
      </c>
      <c r="Y341" s="82">
        <v>77395992.822699994</v>
      </c>
      <c r="Z341" s="82">
        <f t="shared" si="103"/>
        <v>-1564740.79</v>
      </c>
      <c r="AA341" s="82">
        <v>5655791.1612999998</v>
      </c>
      <c r="AB341" s="82">
        <v>2356579.65</v>
      </c>
      <c r="AC341" s="82">
        <v>10251121.479699999</v>
      </c>
      <c r="AD341" s="82">
        <v>4100448.5918999999</v>
      </c>
      <c r="AE341" s="82">
        <v>3419977.301</v>
      </c>
      <c r="AF341" s="82">
        <v>23318793.800000001</v>
      </c>
      <c r="AG341" s="82">
        <v>5154554.9343999997</v>
      </c>
      <c r="AH341" s="82">
        <v>26787899.460000001</v>
      </c>
      <c r="AI341" s="82">
        <v>3794961.1441000002</v>
      </c>
      <c r="AJ341" s="82">
        <v>0</v>
      </c>
      <c r="AK341" s="82">
        <f t="shared" si="100"/>
        <v>3794961.1441000002</v>
      </c>
      <c r="AL341" s="82">
        <v>66951478.588200003</v>
      </c>
      <c r="AM341" s="91">
        <f t="shared" si="102"/>
        <v>227622858.14330003</v>
      </c>
    </row>
    <row r="342" spans="1:39" ht="24.9" customHeight="1">
      <c r="A342" s="204"/>
      <c r="B342" s="206"/>
      <c r="C342" s="78">
        <v>7</v>
      </c>
      <c r="D342" s="82" t="s">
        <v>805</v>
      </c>
      <c r="E342" s="82">
        <v>92509983.698200002</v>
      </c>
      <c r="F342" s="82">
        <v>0</v>
      </c>
      <c r="G342" s="82">
        <v>6760261.4688999997</v>
      </c>
      <c r="H342" s="82">
        <v>2045562.83</v>
      </c>
      <c r="I342" s="82">
        <v>12252973.9124</v>
      </c>
      <c r="J342" s="82">
        <v>3559279.3231000002</v>
      </c>
      <c r="K342" s="82">
        <v>4087834.9489000002</v>
      </c>
      <c r="L342" s="82">
        <v>27872518.399999999</v>
      </c>
      <c r="M342" s="82">
        <v>6170151.3848999999</v>
      </c>
      <c r="N342" s="82">
        <v>37401226.229999997</v>
      </c>
      <c r="O342" s="82">
        <v>4536046.1282000002</v>
      </c>
      <c r="P342" s="82">
        <v>0</v>
      </c>
      <c r="Q342" s="82">
        <f t="shared" si="105"/>
        <v>4536046.1282000002</v>
      </c>
      <c r="R342" s="82">
        <v>86412329.253000006</v>
      </c>
      <c r="S342" s="91">
        <f t="shared" si="98"/>
        <v>283608167.5776</v>
      </c>
      <c r="T342" s="90"/>
      <c r="U342" s="206"/>
      <c r="V342" s="92">
        <v>12</v>
      </c>
      <c r="W342" s="79" t="s">
        <v>124</v>
      </c>
      <c r="X342" s="82" t="s">
        <v>806</v>
      </c>
      <c r="Y342" s="82">
        <v>92149346.166800007</v>
      </c>
      <c r="Z342" s="82">
        <f t="shared" si="103"/>
        <v>-1564740.79</v>
      </c>
      <c r="AA342" s="82">
        <v>6733907.5131999999</v>
      </c>
      <c r="AB342" s="82">
        <v>2805794.8</v>
      </c>
      <c r="AC342" s="82">
        <v>12205207.367799999</v>
      </c>
      <c r="AD342" s="82">
        <v>4882082.9471000005</v>
      </c>
      <c r="AE342" s="82">
        <v>4071899.0828999998</v>
      </c>
      <c r="AF342" s="82">
        <v>27763861.199999999</v>
      </c>
      <c r="AG342" s="82">
        <v>5320793.9212999996</v>
      </c>
      <c r="AH342" s="82">
        <v>27672822.84</v>
      </c>
      <c r="AI342" s="82">
        <v>4518362.9720999999</v>
      </c>
      <c r="AJ342" s="82">
        <v>0</v>
      </c>
      <c r="AK342" s="82">
        <f t="shared" si="100"/>
        <v>4518362.9720999999</v>
      </c>
      <c r="AL342" s="82">
        <v>69273443.620800003</v>
      </c>
      <c r="AM342" s="91">
        <f t="shared" si="102"/>
        <v>255832781.64199996</v>
      </c>
    </row>
    <row r="343" spans="1:39" ht="24.9" customHeight="1">
      <c r="A343" s="204"/>
      <c r="B343" s="206"/>
      <c r="C343" s="78">
        <v>8</v>
      </c>
      <c r="D343" s="82" t="s">
        <v>807</v>
      </c>
      <c r="E343" s="82">
        <v>77640761.840299994</v>
      </c>
      <c r="F343" s="82">
        <v>0</v>
      </c>
      <c r="G343" s="82">
        <v>5673677.9069999997</v>
      </c>
      <c r="H343" s="82">
        <v>2364032.46</v>
      </c>
      <c r="I343" s="82">
        <v>10283541.2064</v>
      </c>
      <c r="J343" s="82">
        <v>4113416.4824999999</v>
      </c>
      <c r="K343" s="82">
        <v>3430793.1644000001</v>
      </c>
      <c r="L343" s="82">
        <v>23392540.75</v>
      </c>
      <c r="M343" s="82">
        <v>5147519.1785000004</v>
      </c>
      <c r="N343" s="82">
        <v>31957550.41</v>
      </c>
      <c r="O343" s="82">
        <v>3806962.9142</v>
      </c>
      <c r="P343" s="82">
        <v>0</v>
      </c>
      <c r="Q343" s="82">
        <f t="shared" si="105"/>
        <v>3806962.9142</v>
      </c>
      <c r="R343" s="82">
        <v>72128578.682400003</v>
      </c>
      <c r="S343" s="91">
        <f t="shared" si="98"/>
        <v>239939374.9957</v>
      </c>
      <c r="T343" s="90"/>
      <c r="U343" s="206"/>
      <c r="V343" s="92">
        <v>13</v>
      </c>
      <c r="W343" s="79" t="s">
        <v>124</v>
      </c>
      <c r="X343" s="82" t="s">
        <v>808</v>
      </c>
      <c r="Y343" s="82">
        <v>96683259.271699995</v>
      </c>
      <c r="Z343" s="82">
        <f t="shared" si="103"/>
        <v>-1564740.79</v>
      </c>
      <c r="AA343" s="82">
        <v>7065227.8404000001</v>
      </c>
      <c r="AB343" s="82">
        <v>2943844.93</v>
      </c>
      <c r="AC343" s="82">
        <v>12805725.4608</v>
      </c>
      <c r="AD343" s="82">
        <v>5122290.1842999998</v>
      </c>
      <c r="AE343" s="82">
        <v>4272243.8208999997</v>
      </c>
      <c r="AF343" s="82">
        <v>29129892.960000001</v>
      </c>
      <c r="AG343" s="82">
        <v>5957110.5047000004</v>
      </c>
      <c r="AH343" s="82">
        <v>31060063.32</v>
      </c>
      <c r="AI343" s="82">
        <v>4740674.5341999996</v>
      </c>
      <c r="AJ343" s="82">
        <v>0</v>
      </c>
      <c r="AK343" s="82">
        <f t="shared" si="100"/>
        <v>4740674.5341999996</v>
      </c>
      <c r="AL343" s="82">
        <v>78161279.643000007</v>
      </c>
      <c r="AM343" s="91">
        <f t="shared" si="102"/>
        <v>276376871.68000001</v>
      </c>
    </row>
    <row r="344" spans="1:39" ht="24.9" customHeight="1">
      <c r="A344" s="204"/>
      <c r="B344" s="206"/>
      <c r="C344" s="78">
        <v>9</v>
      </c>
      <c r="D344" s="82" t="s">
        <v>809</v>
      </c>
      <c r="E344" s="82">
        <v>68008154.790999994</v>
      </c>
      <c r="F344" s="82">
        <v>0</v>
      </c>
      <c r="G344" s="82">
        <v>4969765.3163999999</v>
      </c>
      <c r="H344" s="82">
        <v>2070735.55</v>
      </c>
      <c r="I344" s="82">
        <v>9007699.6359999999</v>
      </c>
      <c r="J344" s="82">
        <v>3603079.8544000001</v>
      </c>
      <c r="K344" s="82">
        <v>3005147.1294999998</v>
      </c>
      <c r="L344" s="82">
        <v>20490313.260000002</v>
      </c>
      <c r="M344" s="82">
        <v>4656707.9890000001</v>
      </c>
      <c r="N344" s="82">
        <v>29344864.260000002</v>
      </c>
      <c r="O344" s="82">
        <v>3334646.8661000002</v>
      </c>
      <c r="P344" s="82">
        <v>0</v>
      </c>
      <c r="Q344" s="82">
        <f t="shared" si="105"/>
        <v>3334646.8661000002</v>
      </c>
      <c r="R344" s="82">
        <v>65273108.490500003</v>
      </c>
      <c r="S344" s="91">
        <f t="shared" si="98"/>
        <v>213764223.14289999</v>
      </c>
      <c r="T344" s="90"/>
      <c r="U344" s="206"/>
      <c r="V344" s="92">
        <v>14</v>
      </c>
      <c r="W344" s="79" t="s">
        <v>124</v>
      </c>
      <c r="X344" s="82" t="s">
        <v>810</v>
      </c>
      <c r="Y344" s="82">
        <v>87116738.559699997</v>
      </c>
      <c r="Z344" s="82">
        <f t="shared" si="103"/>
        <v>-1564740.79</v>
      </c>
      <c r="AA344" s="82">
        <v>6366144.5763999997</v>
      </c>
      <c r="AB344" s="82">
        <v>2652560.2400000002</v>
      </c>
      <c r="AC344" s="82">
        <v>11538637.0447</v>
      </c>
      <c r="AD344" s="82">
        <v>4615454.8179000001</v>
      </c>
      <c r="AE344" s="82">
        <v>3849518.0118</v>
      </c>
      <c r="AF344" s="82">
        <v>26247576.760000002</v>
      </c>
      <c r="AG344" s="82">
        <v>5399720.9603000004</v>
      </c>
      <c r="AH344" s="82">
        <v>28092967.260000002</v>
      </c>
      <c r="AI344" s="82">
        <v>4271598.9003999997</v>
      </c>
      <c r="AJ344" s="82">
        <v>0</v>
      </c>
      <c r="AK344" s="82">
        <f t="shared" si="100"/>
        <v>4271598.9003999997</v>
      </c>
      <c r="AL344" s="82">
        <v>70375867.474900007</v>
      </c>
      <c r="AM344" s="91">
        <f t="shared" si="102"/>
        <v>248962043.8161</v>
      </c>
    </row>
    <row r="345" spans="1:39" ht="24.9" customHeight="1">
      <c r="A345" s="204"/>
      <c r="B345" s="206"/>
      <c r="C345" s="78">
        <v>10</v>
      </c>
      <c r="D345" s="82" t="s">
        <v>811</v>
      </c>
      <c r="E345" s="82">
        <v>71846913.7104</v>
      </c>
      <c r="F345" s="82">
        <v>0</v>
      </c>
      <c r="G345" s="82">
        <v>5250286.5420000004</v>
      </c>
      <c r="H345" s="82">
        <v>2187619.39</v>
      </c>
      <c r="I345" s="82">
        <v>9516144.3574999999</v>
      </c>
      <c r="J345" s="82">
        <v>3806457.7429999998</v>
      </c>
      <c r="K345" s="82">
        <v>3174774.3659000001</v>
      </c>
      <c r="L345" s="82">
        <v>21646900.629999999</v>
      </c>
      <c r="M345" s="82">
        <v>4742266.7286999999</v>
      </c>
      <c r="N345" s="82">
        <v>29800310.550000001</v>
      </c>
      <c r="O345" s="82">
        <v>3522872.9023000002</v>
      </c>
      <c r="P345" s="82">
        <v>0</v>
      </c>
      <c r="Q345" s="82">
        <f t="shared" si="105"/>
        <v>3522872.9023000002</v>
      </c>
      <c r="R345" s="82">
        <v>66468161.501199998</v>
      </c>
      <c r="S345" s="91">
        <f t="shared" si="98"/>
        <v>221962708.42099997</v>
      </c>
      <c r="T345" s="90"/>
      <c r="U345" s="206"/>
      <c r="V345" s="92">
        <v>15</v>
      </c>
      <c r="W345" s="79" t="s">
        <v>124</v>
      </c>
      <c r="X345" s="82" t="s">
        <v>812</v>
      </c>
      <c r="Y345" s="82">
        <v>78007702.660899997</v>
      </c>
      <c r="Z345" s="82">
        <f t="shared" si="103"/>
        <v>-1564740.79</v>
      </c>
      <c r="AA345" s="82">
        <v>5700492.4819</v>
      </c>
      <c r="AB345" s="82">
        <v>2375205.2000000002</v>
      </c>
      <c r="AC345" s="82">
        <v>10332142.623500001</v>
      </c>
      <c r="AD345" s="82">
        <v>4132857.0493999999</v>
      </c>
      <c r="AE345" s="82">
        <v>3447007.5603999998</v>
      </c>
      <c r="AF345" s="82">
        <v>23503097.079999998</v>
      </c>
      <c r="AG345" s="82">
        <v>4833086.2370999996</v>
      </c>
      <c r="AH345" s="82">
        <v>25076657.27</v>
      </c>
      <c r="AI345" s="82">
        <v>3824955.1397000002</v>
      </c>
      <c r="AJ345" s="82">
        <v>0</v>
      </c>
      <c r="AK345" s="82">
        <f t="shared" si="100"/>
        <v>3824955.1397000002</v>
      </c>
      <c r="AL345" s="82">
        <v>62461322.049099997</v>
      </c>
      <c r="AM345" s="91">
        <f t="shared" si="102"/>
        <v>222129784.56199998</v>
      </c>
    </row>
    <row r="346" spans="1:39" ht="24.9" customHeight="1">
      <c r="A346" s="204"/>
      <c r="B346" s="206"/>
      <c r="C346" s="78">
        <v>11</v>
      </c>
      <c r="D346" s="82" t="s">
        <v>813</v>
      </c>
      <c r="E346" s="82">
        <v>99943225.700299993</v>
      </c>
      <c r="F346" s="82">
        <v>0</v>
      </c>
      <c r="G346" s="82">
        <v>7303453.2141000004</v>
      </c>
      <c r="H346" s="82">
        <v>3043105.51</v>
      </c>
      <c r="I346" s="82">
        <v>13237508.9506</v>
      </c>
      <c r="J346" s="82">
        <v>5295003.5801999997</v>
      </c>
      <c r="K346" s="82">
        <v>4416295.3509999998</v>
      </c>
      <c r="L346" s="82">
        <v>30112094.780000001</v>
      </c>
      <c r="M346" s="82">
        <v>6458058.6675000004</v>
      </c>
      <c r="N346" s="82">
        <v>38933814.299999997</v>
      </c>
      <c r="O346" s="82">
        <v>4900520.6124</v>
      </c>
      <c r="P346" s="82">
        <v>0</v>
      </c>
      <c r="Q346" s="82">
        <f t="shared" si="105"/>
        <v>4900520.6124</v>
      </c>
      <c r="R346" s="82">
        <v>90433712.293500006</v>
      </c>
      <c r="S346" s="91">
        <f t="shared" si="98"/>
        <v>304076792.95959997</v>
      </c>
      <c r="T346" s="90"/>
      <c r="U346" s="206"/>
      <c r="V346" s="92">
        <v>16</v>
      </c>
      <c r="W346" s="79" t="s">
        <v>124</v>
      </c>
      <c r="X346" s="82" t="s">
        <v>814</v>
      </c>
      <c r="Y346" s="82">
        <v>86685115.151500002</v>
      </c>
      <c r="Z346" s="82">
        <f t="shared" si="103"/>
        <v>-1564740.79</v>
      </c>
      <c r="AA346" s="82">
        <v>6334603.2553000003</v>
      </c>
      <c r="AB346" s="82">
        <v>2639418.02</v>
      </c>
      <c r="AC346" s="82">
        <v>11481468.4003</v>
      </c>
      <c r="AD346" s="82">
        <v>4592587.3601000002</v>
      </c>
      <c r="AE346" s="82">
        <v>3830445.4188999999</v>
      </c>
      <c r="AF346" s="82">
        <v>26117532.079999998</v>
      </c>
      <c r="AG346" s="82">
        <v>6232037.5126999998</v>
      </c>
      <c r="AH346" s="82">
        <v>32523554.789999999</v>
      </c>
      <c r="AI346" s="82">
        <v>4250435.0908000004</v>
      </c>
      <c r="AJ346" s="82">
        <v>0</v>
      </c>
      <c r="AK346" s="82">
        <f t="shared" si="100"/>
        <v>4250435.0908000004</v>
      </c>
      <c r="AL346" s="82">
        <v>82001358.981199995</v>
      </c>
      <c r="AM346" s="91">
        <f t="shared" si="102"/>
        <v>265123815.27079993</v>
      </c>
    </row>
    <row r="347" spans="1:39" ht="24.9" customHeight="1">
      <c r="A347" s="204"/>
      <c r="B347" s="206"/>
      <c r="C347" s="78">
        <v>12</v>
      </c>
      <c r="D347" s="82" t="s">
        <v>815</v>
      </c>
      <c r="E347" s="82">
        <v>73894377.778799996</v>
      </c>
      <c r="F347" s="82">
        <v>0</v>
      </c>
      <c r="G347" s="82">
        <v>5399907.0683000004</v>
      </c>
      <c r="H347" s="82">
        <v>2249961.2799999998</v>
      </c>
      <c r="I347" s="82">
        <v>9787331.5614999998</v>
      </c>
      <c r="J347" s="82">
        <v>3914932.6246000002</v>
      </c>
      <c r="K347" s="82">
        <v>3265247.7919999999</v>
      </c>
      <c r="L347" s="82">
        <v>22263785.18</v>
      </c>
      <c r="M347" s="82">
        <v>4845706.0144999996</v>
      </c>
      <c r="N347" s="82">
        <v>30350938.559999999</v>
      </c>
      <c r="O347" s="82">
        <v>3623266.2987000002</v>
      </c>
      <c r="P347" s="82">
        <v>0</v>
      </c>
      <c r="Q347" s="82">
        <f t="shared" si="105"/>
        <v>3623266.2987000002</v>
      </c>
      <c r="R347" s="82">
        <v>67912963.403799996</v>
      </c>
      <c r="S347" s="91">
        <f t="shared" si="98"/>
        <v>227508417.56219995</v>
      </c>
      <c r="T347" s="90"/>
      <c r="U347" s="206"/>
      <c r="V347" s="92">
        <v>17</v>
      </c>
      <c r="W347" s="79" t="s">
        <v>124</v>
      </c>
      <c r="X347" s="82" t="s">
        <v>816</v>
      </c>
      <c r="Y347" s="82">
        <v>85984829.581699997</v>
      </c>
      <c r="Z347" s="82">
        <f t="shared" si="103"/>
        <v>-1564740.79</v>
      </c>
      <c r="AA347" s="82">
        <v>6283429.1726000002</v>
      </c>
      <c r="AB347" s="82">
        <v>2618095.4900000002</v>
      </c>
      <c r="AC347" s="82">
        <v>11388715.375399999</v>
      </c>
      <c r="AD347" s="82">
        <v>4555486.1502</v>
      </c>
      <c r="AE347" s="82">
        <v>3799501.1716</v>
      </c>
      <c r="AF347" s="82">
        <v>25906541.640000001</v>
      </c>
      <c r="AG347" s="82">
        <v>5818977.2970000003</v>
      </c>
      <c r="AH347" s="82">
        <v>30324752.620000001</v>
      </c>
      <c r="AI347" s="82">
        <v>4216097.9574999996</v>
      </c>
      <c r="AJ347" s="82">
        <v>0</v>
      </c>
      <c r="AK347" s="82">
        <f t="shared" si="100"/>
        <v>4216097.9574999996</v>
      </c>
      <c r="AL347" s="82">
        <v>76231885.797900006</v>
      </c>
      <c r="AM347" s="91">
        <f t="shared" si="102"/>
        <v>255563571.46389997</v>
      </c>
    </row>
    <row r="348" spans="1:39" ht="24.9" customHeight="1">
      <c r="A348" s="204"/>
      <c r="B348" s="206"/>
      <c r="C348" s="78">
        <v>13</v>
      </c>
      <c r="D348" s="82" t="s">
        <v>817</v>
      </c>
      <c r="E348" s="82">
        <v>62378899.818899997</v>
      </c>
      <c r="F348" s="82">
        <v>0</v>
      </c>
      <c r="G348" s="82">
        <v>4558401.7644999996</v>
      </c>
      <c r="H348" s="82">
        <v>1899334.07</v>
      </c>
      <c r="I348" s="82">
        <v>8262103.1980999997</v>
      </c>
      <c r="J348" s="82">
        <v>3304841.2792000002</v>
      </c>
      <c r="K348" s="82">
        <v>2756401.3802999998</v>
      </c>
      <c r="L348" s="82">
        <v>18794263.75</v>
      </c>
      <c r="M348" s="82">
        <v>4640014.3975999998</v>
      </c>
      <c r="N348" s="82">
        <v>29256000.93</v>
      </c>
      <c r="O348" s="82">
        <v>3058627.3577999999</v>
      </c>
      <c r="P348" s="82">
        <v>0</v>
      </c>
      <c r="Q348" s="82">
        <f t="shared" si="105"/>
        <v>3058627.3577999999</v>
      </c>
      <c r="R348" s="82">
        <v>65039938.544600002</v>
      </c>
      <c r="S348" s="91">
        <f t="shared" si="98"/>
        <v>203948826.491</v>
      </c>
      <c r="T348" s="90"/>
      <c r="U348" s="206"/>
      <c r="V348" s="92">
        <v>18</v>
      </c>
      <c r="W348" s="79" t="s">
        <v>124</v>
      </c>
      <c r="X348" s="82" t="s">
        <v>818</v>
      </c>
      <c r="Y348" s="82">
        <v>96278633.4384</v>
      </c>
      <c r="Z348" s="82">
        <f t="shared" si="103"/>
        <v>-1564740.79</v>
      </c>
      <c r="AA348" s="82">
        <v>7035659.3947999999</v>
      </c>
      <c r="AB348" s="82">
        <v>2931524.75</v>
      </c>
      <c r="AC348" s="82">
        <v>12752132.652899999</v>
      </c>
      <c r="AD348" s="82">
        <v>5100853.0612000003</v>
      </c>
      <c r="AE348" s="82">
        <v>4254364.1979999999</v>
      </c>
      <c r="AF348" s="82">
        <v>29007982.43</v>
      </c>
      <c r="AG348" s="82">
        <v>6145847.1824000003</v>
      </c>
      <c r="AH348" s="82">
        <v>32064746.41</v>
      </c>
      <c r="AI348" s="82">
        <v>4720834.4977000002</v>
      </c>
      <c r="AJ348" s="82">
        <v>0</v>
      </c>
      <c r="AK348" s="82">
        <f t="shared" si="100"/>
        <v>4720834.4977000002</v>
      </c>
      <c r="AL348" s="82">
        <v>80797484.1461</v>
      </c>
      <c r="AM348" s="91">
        <f t="shared" si="102"/>
        <v>279525321.37149996</v>
      </c>
    </row>
    <row r="349" spans="1:39" ht="24.9" customHeight="1">
      <c r="A349" s="204"/>
      <c r="B349" s="206"/>
      <c r="C349" s="78">
        <v>14</v>
      </c>
      <c r="D349" s="82" t="s">
        <v>819</v>
      </c>
      <c r="E349" s="82">
        <v>85737807.262099996</v>
      </c>
      <c r="F349" s="82">
        <v>0</v>
      </c>
      <c r="G349" s="82">
        <v>6265377.7646000003</v>
      </c>
      <c r="H349" s="82">
        <v>2610574.0699999998</v>
      </c>
      <c r="I349" s="82">
        <v>11355997.1983</v>
      </c>
      <c r="J349" s="82">
        <v>4542398.8793000001</v>
      </c>
      <c r="K349" s="82">
        <v>3788585.7390999999</v>
      </c>
      <c r="L349" s="82">
        <v>25832115.789999999</v>
      </c>
      <c r="M349" s="82">
        <v>5984496.4335000003</v>
      </c>
      <c r="N349" s="82">
        <v>36412947.789999999</v>
      </c>
      <c r="O349" s="82">
        <v>4203985.7011000002</v>
      </c>
      <c r="P349" s="82">
        <v>0</v>
      </c>
      <c r="Q349" s="82">
        <f t="shared" si="105"/>
        <v>4203985.7011000002</v>
      </c>
      <c r="R349" s="82">
        <v>83819169.169100001</v>
      </c>
      <c r="S349" s="91">
        <f t="shared" si="98"/>
        <v>270553455.79709995</v>
      </c>
      <c r="T349" s="90"/>
      <c r="U349" s="206"/>
      <c r="V349" s="92">
        <v>19</v>
      </c>
      <c r="W349" s="79" t="s">
        <v>124</v>
      </c>
      <c r="X349" s="82" t="s">
        <v>820</v>
      </c>
      <c r="Y349" s="82">
        <v>88765019.991300002</v>
      </c>
      <c r="Z349" s="82">
        <f t="shared" si="103"/>
        <v>-1564740.79</v>
      </c>
      <c r="AA349" s="82">
        <v>6486594.4242000002</v>
      </c>
      <c r="AB349" s="82">
        <v>2702747.68</v>
      </c>
      <c r="AC349" s="82">
        <v>11756952.3937</v>
      </c>
      <c r="AD349" s="82">
        <v>4702780.9574999996</v>
      </c>
      <c r="AE349" s="82">
        <v>3922352.3391999998</v>
      </c>
      <c r="AF349" s="82">
        <v>26744190.780000001</v>
      </c>
      <c r="AG349" s="82">
        <v>4936264.1749999998</v>
      </c>
      <c r="AH349" s="82">
        <v>25625894.07</v>
      </c>
      <c r="AI349" s="82">
        <v>4352419.1568</v>
      </c>
      <c r="AJ349" s="82">
        <v>0</v>
      </c>
      <c r="AK349" s="82">
        <f t="shared" si="100"/>
        <v>4352419.1568</v>
      </c>
      <c r="AL349" s="82">
        <v>63902473.541500002</v>
      </c>
      <c r="AM349" s="91">
        <f t="shared" si="102"/>
        <v>242332948.71920002</v>
      </c>
    </row>
    <row r="350" spans="1:39" ht="24.9" customHeight="1">
      <c r="A350" s="204"/>
      <c r="B350" s="206"/>
      <c r="C350" s="78">
        <v>15</v>
      </c>
      <c r="D350" s="82" t="s">
        <v>821</v>
      </c>
      <c r="E350" s="82">
        <v>96433084.008200005</v>
      </c>
      <c r="F350" s="82">
        <v>0</v>
      </c>
      <c r="G350" s="82">
        <v>7046946.0278000003</v>
      </c>
      <c r="H350" s="82">
        <v>2936227.51</v>
      </c>
      <c r="I350" s="82">
        <v>12772589.6752</v>
      </c>
      <c r="J350" s="82">
        <v>5109035.8700999999</v>
      </c>
      <c r="K350" s="82">
        <v>4261189.0661000004</v>
      </c>
      <c r="L350" s="82">
        <v>29054517.16</v>
      </c>
      <c r="M350" s="82">
        <v>6441463.0815000003</v>
      </c>
      <c r="N350" s="82">
        <v>38845472.670000002</v>
      </c>
      <c r="O350" s="82">
        <v>4728407.6793999998</v>
      </c>
      <c r="P350" s="82">
        <v>0</v>
      </c>
      <c r="Q350" s="82">
        <f t="shared" si="105"/>
        <v>4728407.6793999998</v>
      </c>
      <c r="R350" s="82">
        <v>90201911.251300007</v>
      </c>
      <c r="S350" s="91">
        <f t="shared" si="98"/>
        <v>297830843.99959999</v>
      </c>
      <c r="T350" s="90"/>
      <c r="U350" s="206"/>
      <c r="V350" s="92">
        <v>20</v>
      </c>
      <c r="W350" s="79" t="s">
        <v>124</v>
      </c>
      <c r="X350" s="82" t="s">
        <v>822</v>
      </c>
      <c r="Y350" s="82">
        <v>80777463.352500007</v>
      </c>
      <c r="Z350" s="82">
        <f t="shared" si="103"/>
        <v>-1564740.79</v>
      </c>
      <c r="AA350" s="82">
        <v>5902895.5712000001</v>
      </c>
      <c r="AB350" s="82">
        <v>2459539.8199999998</v>
      </c>
      <c r="AC350" s="82">
        <v>10698998.2227</v>
      </c>
      <c r="AD350" s="82">
        <v>4279599.2889999999</v>
      </c>
      <c r="AE350" s="82">
        <v>3569397.8593000001</v>
      </c>
      <c r="AF350" s="82">
        <v>24337603.829999998</v>
      </c>
      <c r="AG350" s="82">
        <v>4440977.4042999996</v>
      </c>
      <c r="AH350" s="82">
        <v>22989383.510000002</v>
      </c>
      <c r="AI350" s="82">
        <v>3960764.9383999999</v>
      </c>
      <c r="AJ350" s="82">
        <v>0</v>
      </c>
      <c r="AK350" s="82">
        <f t="shared" si="100"/>
        <v>3960764.9383999999</v>
      </c>
      <c r="AL350" s="82">
        <v>56984490.076499999</v>
      </c>
      <c r="AM350" s="91">
        <f t="shared" si="102"/>
        <v>218836373.08389997</v>
      </c>
    </row>
    <row r="351" spans="1:39" ht="24.9" customHeight="1">
      <c r="A351" s="204"/>
      <c r="B351" s="206"/>
      <c r="C351" s="78">
        <v>16</v>
      </c>
      <c r="D351" s="82" t="s">
        <v>823</v>
      </c>
      <c r="E351" s="82">
        <v>70676164.672099993</v>
      </c>
      <c r="F351" s="82">
        <v>0</v>
      </c>
      <c r="G351" s="82">
        <v>5164732.8613</v>
      </c>
      <c r="H351" s="82">
        <v>2151972.0299999998</v>
      </c>
      <c r="I351" s="82">
        <v>9361078.3111000005</v>
      </c>
      <c r="J351" s="82">
        <v>3744431.3245000001</v>
      </c>
      <c r="K351" s="82">
        <v>3123041.2593999999</v>
      </c>
      <c r="L351" s="82">
        <v>21294163.309999999</v>
      </c>
      <c r="M351" s="82">
        <v>4883154.9780000001</v>
      </c>
      <c r="N351" s="82">
        <v>30550286.879999999</v>
      </c>
      <c r="O351" s="82">
        <v>3465467.5128000001</v>
      </c>
      <c r="P351" s="82">
        <v>0</v>
      </c>
      <c r="Q351" s="82">
        <f t="shared" si="105"/>
        <v>3465467.5128000001</v>
      </c>
      <c r="R351" s="82">
        <v>68436036.752900004</v>
      </c>
      <c r="S351" s="91">
        <f t="shared" si="98"/>
        <v>222850529.89210001</v>
      </c>
      <c r="T351" s="90"/>
      <c r="U351" s="206"/>
      <c r="V351" s="92">
        <v>21</v>
      </c>
      <c r="W351" s="79" t="s">
        <v>124</v>
      </c>
      <c r="X351" s="82" t="s">
        <v>824</v>
      </c>
      <c r="Y351" s="82">
        <v>83269136.348499998</v>
      </c>
      <c r="Z351" s="82">
        <f t="shared" si="103"/>
        <v>-1564740.79</v>
      </c>
      <c r="AA351" s="82">
        <v>6084977.1182000004</v>
      </c>
      <c r="AB351" s="82">
        <v>2535407.13</v>
      </c>
      <c r="AC351" s="82">
        <v>11029021.026699999</v>
      </c>
      <c r="AD351" s="82">
        <v>4411608.4106999999</v>
      </c>
      <c r="AE351" s="82">
        <v>3679500.0077</v>
      </c>
      <c r="AF351" s="82">
        <v>25088324.98</v>
      </c>
      <c r="AG351" s="82">
        <v>5652422.5148</v>
      </c>
      <c r="AH351" s="82">
        <v>29438148.190000001</v>
      </c>
      <c r="AI351" s="82">
        <v>4082939.2508</v>
      </c>
      <c r="AJ351" s="82">
        <v>0</v>
      </c>
      <c r="AK351" s="82">
        <f t="shared" si="100"/>
        <v>4082939.2508</v>
      </c>
      <c r="AL351" s="82">
        <v>73905509.853100002</v>
      </c>
      <c r="AM351" s="91">
        <f t="shared" si="102"/>
        <v>247612254.04050002</v>
      </c>
    </row>
    <row r="352" spans="1:39" ht="24.9" customHeight="1">
      <c r="A352" s="204"/>
      <c r="B352" s="206"/>
      <c r="C352" s="78">
        <v>17</v>
      </c>
      <c r="D352" s="82" t="s">
        <v>825</v>
      </c>
      <c r="E352" s="82">
        <v>74788779.684100002</v>
      </c>
      <c r="F352" s="82">
        <v>0</v>
      </c>
      <c r="G352" s="82">
        <v>5465266.4003999997</v>
      </c>
      <c r="H352" s="82">
        <v>2277194.33</v>
      </c>
      <c r="I352" s="82">
        <v>9905795.3507000003</v>
      </c>
      <c r="J352" s="82">
        <v>3962318.1403000001</v>
      </c>
      <c r="K352" s="82">
        <v>3304769.66</v>
      </c>
      <c r="L352" s="82">
        <v>22533261.329999998</v>
      </c>
      <c r="M352" s="82">
        <v>5248366.7652000003</v>
      </c>
      <c r="N352" s="82">
        <v>32494382.289999999</v>
      </c>
      <c r="O352" s="82">
        <v>3667121.5468000001</v>
      </c>
      <c r="P352" s="82">
        <v>0</v>
      </c>
      <c r="Q352" s="82">
        <f t="shared" si="105"/>
        <v>3667121.5468000001</v>
      </c>
      <c r="R352" s="82">
        <v>73537180.684699997</v>
      </c>
      <c r="S352" s="91">
        <f t="shared" si="98"/>
        <v>237184436.18220001</v>
      </c>
      <c r="T352" s="90"/>
      <c r="U352" s="206"/>
      <c r="V352" s="92">
        <v>22</v>
      </c>
      <c r="W352" s="79" t="s">
        <v>124</v>
      </c>
      <c r="X352" s="82" t="s">
        <v>826</v>
      </c>
      <c r="Y352" s="82">
        <v>80117847.938800007</v>
      </c>
      <c r="Z352" s="82">
        <f t="shared" si="103"/>
        <v>-1564740.79</v>
      </c>
      <c r="AA352" s="82">
        <v>5854693.5016999999</v>
      </c>
      <c r="AB352" s="82">
        <v>2439455.63</v>
      </c>
      <c r="AC352" s="82">
        <v>10611631.9716</v>
      </c>
      <c r="AD352" s="82">
        <v>4244652.7885999996</v>
      </c>
      <c r="AE352" s="82">
        <v>3540250.7464000001</v>
      </c>
      <c r="AF352" s="82">
        <v>24138866.98</v>
      </c>
      <c r="AG352" s="82">
        <v>5463903.6268999996</v>
      </c>
      <c r="AH352" s="82">
        <v>28434624.440000001</v>
      </c>
      <c r="AI352" s="82">
        <v>3928421.9866999998</v>
      </c>
      <c r="AJ352" s="82">
        <v>0</v>
      </c>
      <c r="AK352" s="82">
        <f t="shared" si="100"/>
        <v>3928421.9866999998</v>
      </c>
      <c r="AL352" s="82">
        <v>71272347.358400002</v>
      </c>
      <c r="AM352" s="91">
        <f t="shared" si="102"/>
        <v>238481956.17909998</v>
      </c>
    </row>
    <row r="353" spans="1:39" ht="24.9" customHeight="1">
      <c r="A353" s="204"/>
      <c r="B353" s="206"/>
      <c r="C353" s="78">
        <v>18</v>
      </c>
      <c r="D353" s="82" t="s">
        <v>827</v>
      </c>
      <c r="E353" s="82">
        <v>78003389.774499997</v>
      </c>
      <c r="F353" s="82">
        <v>0</v>
      </c>
      <c r="G353" s="82">
        <v>5700177.3134000003</v>
      </c>
      <c r="H353" s="82">
        <v>2375073.88</v>
      </c>
      <c r="I353" s="82">
        <v>10331571.3805</v>
      </c>
      <c r="J353" s="82">
        <v>4132628.5521999998</v>
      </c>
      <c r="K353" s="82">
        <v>3446816.9824000001</v>
      </c>
      <c r="L353" s="82">
        <v>23501797.640000001</v>
      </c>
      <c r="M353" s="82">
        <v>5575367.3245000001</v>
      </c>
      <c r="N353" s="82">
        <v>34235071.689999998</v>
      </c>
      <c r="O353" s="82">
        <v>3824743.6658000001</v>
      </c>
      <c r="P353" s="82">
        <v>0</v>
      </c>
      <c r="Q353" s="82">
        <f t="shared" si="105"/>
        <v>3824743.6658000001</v>
      </c>
      <c r="R353" s="82">
        <v>78104604.237900004</v>
      </c>
      <c r="S353" s="91">
        <f t="shared" si="98"/>
        <v>249231242.44120002</v>
      </c>
      <c r="T353" s="90"/>
      <c r="U353" s="207"/>
      <c r="V353" s="92">
        <v>23</v>
      </c>
      <c r="W353" s="79" t="s">
        <v>124</v>
      </c>
      <c r="X353" s="82" t="s">
        <v>828</v>
      </c>
      <c r="Y353" s="82">
        <v>75110464.807999998</v>
      </c>
      <c r="Z353" s="82">
        <f t="shared" si="103"/>
        <v>-1564740.79</v>
      </c>
      <c r="AA353" s="82">
        <v>5488773.8690999998</v>
      </c>
      <c r="AB353" s="82">
        <v>2286989.11</v>
      </c>
      <c r="AC353" s="82">
        <v>9948402.6378000006</v>
      </c>
      <c r="AD353" s="82">
        <v>3979361.0550000002</v>
      </c>
      <c r="AE353" s="82">
        <v>3318984.2954000002</v>
      </c>
      <c r="AF353" s="82">
        <v>22630182.48</v>
      </c>
      <c r="AG353" s="82">
        <v>4948874.2068999996</v>
      </c>
      <c r="AH353" s="82">
        <v>25693019.800000001</v>
      </c>
      <c r="AI353" s="82">
        <v>3682894.7478</v>
      </c>
      <c r="AJ353" s="82">
        <v>0</v>
      </c>
      <c r="AK353" s="82">
        <f t="shared" si="100"/>
        <v>3682894.7478</v>
      </c>
      <c r="AL353" s="82">
        <v>64078605.829400003</v>
      </c>
      <c r="AM353" s="91">
        <f t="shared" si="102"/>
        <v>219601812.0494</v>
      </c>
    </row>
    <row r="354" spans="1:39" ht="24.9" customHeight="1">
      <c r="A354" s="204"/>
      <c r="B354" s="206"/>
      <c r="C354" s="78">
        <v>19</v>
      </c>
      <c r="D354" s="82" t="s">
        <v>829</v>
      </c>
      <c r="E354" s="82">
        <v>80588936.260199994</v>
      </c>
      <c r="F354" s="82">
        <v>0</v>
      </c>
      <c r="G354" s="82">
        <v>5889118.7615</v>
      </c>
      <c r="H354" s="82">
        <v>2453799.48</v>
      </c>
      <c r="I354" s="82">
        <v>10674027.755100001</v>
      </c>
      <c r="J354" s="82">
        <v>4269611.102</v>
      </c>
      <c r="K354" s="82">
        <v>3561067.2163999998</v>
      </c>
      <c r="L354" s="82">
        <v>24280802.129999999</v>
      </c>
      <c r="M354" s="82">
        <v>5372713.8759000003</v>
      </c>
      <c r="N354" s="82">
        <v>33156306.84</v>
      </c>
      <c r="O354" s="82">
        <v>3951520.8812000002</v>
      </c>
      <c r="P354" s="82">
        <v>0</v>
      </c>
      <c r="Q354" s="82">
        <f t="shared" si="105"/>
        <v>3951520.8812000002</v>
      </c>
      <c r="R354" s="82">
        <v>75274015.396300003</v>
      </c>
      <c r="S354" s="91">
        <f t="shared" si="98"/>
        <v>249471919.69859999</v>
      </c>
      <c r="T354" s="90"/>
      <c r="U354" s="78"/>
      <c r="V354" s="194"/>
      <c r="W354" s="195"/>
      <c r="X354" s="83"/>
      <c r="Y354" s="83">
        <f>Y331+Y332+Y333+Y334+Y335+Y336+Y337+Y338+Y339+Y340+Y341+Y342+Y343+Y344+Y345+Y346+Y347+Y348+Y349+Y350+Y351+Y352+Y353</f>
        <v>1984580294.5252001</v>
      </c>
      <c r="Z354" s="83">
        <f t="shared" ref="Z354:AM354" si="106">Z331+Z332+Z333+Z334+Z335+Z336+Z337+Z338+Z339+Z340+Z341+Z342+Z343+Z344+Z345+Z346+Z347+Z348+Z349+Z350+Z351+Z352+Z353</f>
        <v>-35989038.169999987</v>
      </c>
      <c r="AA354" s="83">
        <f t="shared" si="106"/>
        <v>145025230.36630002</v>
      </c>
      <c r="AB354" s="83">
        <f t="shared" si="106"/>
        <v>60427179.320000023</v>
      </c>
      <c r="AC354" s="83">
        <f t="shared" si="106"/>
        <v>262858230.0388</v>
      </c>
      <c r="AD354" s="83">
        <f t="shared" si="106"/>
        <v>105143292.01540001</v>
      </c>
      <c r="AE354" s="83">
        <f t="shared" si="106"/>
        <v>87694715.343699992</v>
      </c>
      <c r="AF354" s="83">
        <f t="shared" si="106"/>
        <v>597938174.50999987</v>
      </c>
      <c r="AG354" s="83">
        <f t="shared" si="106"/>
        <v>125277086.55450003</v>
      </c>
      <c r="AH354" s="83">
        <f t="shared" si="106"/>
        <v>651905958.10000002</v>
      </c>
      <c r="AI354" s="83">
        <f t="shared" si="106"/>
        <v>97310013.483500004</v>
      </c>
      <c r="AJ354" s="83">
        <f t="shared" si="106"/>
        <v>0</v>
      </c>
      <c r="AK354" s="83">
        <f t="shared" si="106"/>
        <v>97310013.483500004</v>
      </c>
      <c r="AL354" s="83">
        <f t="shared" si="106"/>
        <v>1633778943.8482003</v>
      </c>
      <c r="AM354" s="83">
        <f t="shared" si="106"/>
        <v>5715950079.9355993</v>
      </c>
    </row>
    <row r="355" spans="1:39" ht="24.9" customHeight="1">
      <c r="A355" s="204"/>
      <c r="B355" s="206"/>
      <c r="C355" s="78">
        <v>20</v>
      </c>
      <c r="D355" s="82" t="s">
        <v>830</v>
      </c>
      <c r="E355" s="82">
        <v>81285763.432999998</v>
      </c>
      <c r="F355" s="82">
        <v>0</v>
      </c>
      <c r="G355" s="82">
        <v>5940040.1183000002</v>
      </c>
      <c r="H355" s="82">
        <v>2475016.7200000002</v>
      </c>
      <c r="I355" s="82">
        <v>10766322.714400001</v>
      </c>
      <c r="J355" s="82">
        <v>4306529.0856999997</v>
      </c>
      <c r="K355" s="82">
        <v>3591858.6441000002</v>
      </c>
      <c r="L355" s="82">
        <v>24490750.579999998</v>
      </c>
      <c r="M355" s="82">
        <v>5446784.2013999997</v>
      </c>
      <c r="N355" s="82">
        <v>33550598</v>
      </c>
      <c r="O355" s="82">
        <v>3985688.4386999998</v>
      </c>
      <c r="P355" s="82">
        <v>0</v>
      </c>
      <c r="Q355" s="82">
        <f t="shared" si="105"/>
        <v>3985688.4386999998</v>
      </c>
      <c r="R355" s="82">
        <v>76308602.462400004</v>
      </c>
      <c r="S355" s="91">
        <f t="shared" si="98"/>
        <v>252147954.398</v>
      </c>
      <c r="T355" s="90"/>
      <c r="U355" s="205">
        <v>34</v>
      </c>
      <c r="V355" s="92">
        <v>1</v>
      </c>
      <c r="W355" s="79" t="s">
        <v>125</v>
      </c>
      <c r="X355" s="82" t="s">
        <v>831</v>
      </c>
      <c r="Y355" s="82">
        <v>74552580.563199997</v>
      </c>
      <c r="Z355" s="82">
        <v>0</v>
      </c>
      <c r="AA355" s="82">
        <v>5448005.9084999999</v>
      </c>
      <c r="AB355" s="82">
        <v>2270002.46</v>
      </c>
      <c r="AC355" s="82">
        <v>9874510.7092000004</v>
      </c>
      <c r="AD355" s="82">
        <v>3949804.2837</v>
      </c>
      <c r="AE355" s="82">
        <v>3294332.4835999999</v>
      </c>
      <c r="AF355" s="82">
        <v>22462096.420000002</v>
      </c>
      <c r="AG355" s="82">
        <v>4693082.3322999999</v>
      </c>
      <c r="AH355" s="82">
        <v>24397956.190000001</v>
      </c>
      <c r="AI355" s="82">
        <v>3655539.9849999999</v>
      </c>
      <c r="AJ355" s="82">
        <v>0</v>
      </c>
      <c r="AK355" s="82">
        <f t="shared" si="100"/>
        <v>3655539.9849999999</v>
      </c>
      <c r="AL355" s="82">
        <v>64420938.319200002</v>
      </c>
      <c r="AM355" s="91">
        <f t="shared" ref="AM355:AM370" si="107">Y355+Z355+AA355+AB355+AC355+AD355+AE355+AF355+AG355+AH355+AK355+AL355</f>
        <v>219018849.65470001</v>
      </c>
    </row>
    <row r="356" spans="1:39" ht="24.9" customHeight="1">
      <c r="A356" s="204"/>
      <c r="B356" s="206"/>
      <c r="C356" s="78">
        <v>21</v>
      </c>
      <c r="D356" s="82" t="s">
        <v>832</v>
      </c>
      <c r="E356" s="82">
        <v>76148461.648699999</v>
      </c>
      <c r="F356" s="82">
        <v>0</v>
      </c>
      <c r="G356" s="82">
        <v>5564626.5476000002</v>
      </c>
      <c r="H356" s="82">
        <v>2318594.39</v>
      </c>
      <c r="I356" s="82">
        <v>10085885.6174</v>
      </c>
      <c r="J356" s="82">
        <v>4034354.247</v>
      </c>
      <c r="K356" s="82">
        <v>3364851.3424</v>
      </c>
      <c r="L356" s="82">
        <v>22942922.629999999</v>
      </c>
      <c r="M356" s="82">
        <v>5247484.7163000004</v>
      </c>
      <c r="N356" s="82">
        <v>32489686.969999999</v>
      </c>
      <c r="O356" s="82">
        <v>3733790.8928</v>
      </c>
      <c r="P356" s="82">
        <v>0</v>
      </c>
      <c r="Q356" s="82">
        <f t="shared" si="105"/>
        <v>3733790.8928</v>
      </c>
      <c r="R356" s="82">
        <v>73524860.550500005</v>
      </c>
      <c r="S356" s="91">
        <f t="shared" si="98"/>
        <v>239455519.55269998</v>
      </c>
      <c r="T356" s="90"/>
      <c r="U356" s="206"/>
      <c r="V356" s="92">
        <v>2</v>
      </c>
      <c r="W356" s="79" t="s">
        <v>125</v>
      </c>
      <c r="X356" s="82" t="s">
        <v>833</v>
      </c>
      <c r="Y356" s="82">
        <v>127576633.9508</v>
      </c>
      <c r="Z356" s="82">
        <v>0</v>
      </c>
      <c r="AA356" s="82">
        <v>9322792.7229999993</v>
      </c>
      <c r="AB356" s="82">
        <v>3884496.97</v>
      </c>
      <c r="AC356" s="82">
        <v>16897561.8105</v>
      </c>
      <c r="AD356" s="82">
        <v>6759024.7242000001</v>
      </c>
      <c r="AE356" s="82">
        <v>5637361.5266000004</v>
      </c>
      <c r="AF356" s="82">
        <v>38437819.740000002</v>
      </c>
      <c r="AG356" s="82">
        <v>6021752.8256999999</v>
      </c>
      <c r="AH356" s="82">
        <v>31470735.039999999</v>
      </c>
      <c r="AI356" s="82">
        <v>6255470.7430999996</v>
      </c>
      <c r="AJ356" s="82">
        <v>0</v>
      </c>
      <c r="AK356" s="82">
        <f t="shared" si="100"/>
        <v>6255470.7430999996</v>
      </c>
      <c r="AL356" s="82">
        <v>82979319.131899998</v>
      </c>
      <c r="AM356" s="91">
        <f t="shared" si="107"/>
        <v>335242969.18579996</v>
      </c>
    </row>
    <row r="357" spans="1:39" ht="24.9" customHeight="1">
      <c r="A357" s="204"/>
      <c r="B357" s="206"/>
      <c r="C357" s="78">
        <v>22</v>
      </c>
      <c r="D357" s="82" t="s">
        <v>834</v>
      </c>
      <c r="E357" s="82">
        <v>69847870.831799999</v>
      </c>
      <c r="F357" s="82">
        <v>0</v>
      </c>
      <c r="G357" s="82">
        <v>5104204.4435999999</v>
      </c>
      <c r="H357" s="82">
        <v>2126751.85</v>
      </c>
      <c r="I357" s="82">
        <v>9251370.5539999995</v>
      </c>
      <c r="J357" s="82">
        <v>3700548.2217000001</v>
      </c>
      <c r="K357" s="82">
        <v>3086440.5773</v>
      </c>
      <c r="L357" s="82">
        <v>21044604.989999998</v>
      </c>
      <c r="M357" s="82">
        <v>4888251.2603000002</v>
      </c>
      <c r="N357" s="82">
        <v>30577415.41</v>
      </c>
      <c r="O357" s="82">
        <v>3424853.7440999998</v>
      </c>
      <c r="P357" s="82">
        <v>0</v>
      </c>
      <c r="Q357" s="82">
        <f t="shared" si="105"/>
        <v>3424853.7440999998</v>
      </c>
      <c r="R357" s="82">
        <v>68507219.750100002</v>
      </c>
      <c r="S357" s="91">
        <f t="shared" si="98"/>
        <v>221559531.6329</v>
      </c>
      <c r="T357" s="90"/>
      <c r="U357" s="206"/>
      <c r="V357" s="92">
        <v>3</v>
      </c>
      <c r="W357" s="79" t="s">
        <v>125</v>
      </c>
      <c r="X357" s="82" t="s">
        <v>835</v>
      </c>
      <c r="Y357" s="82">
        <v>87621680.265200004</v>
      </c>
      <c r="Z357" s="82">
        <v>0</v>
      </c>
      <c r="AA357" s="82">
        <v>6403043.7067999998</v>
      </c>
      <c r="AB357" s="82">
        <v>2667934.88</v>
      </c>
      <c r="AC357" s="82">
        <v>11605516.718599999</v>
      </c>
      <c r="AD357" s="82">
        <v>4642206.6875</v>
      </c>
      <c r="AE357" s="82">
        <v>3871830.3966000001</v>
      </c>
      <c r="AF357" s="82">
        <v>26399711.66</v>
      </c>
      <c r="AG357" s="82">
        <v>5206957.4660999998</v>
      </c>
      <c r="AH357" s="82">
        <v>27133416.329999998</v>
      </c>
      <c r="AI357" s="82">
        <v>4296357.7295000004</v>
      </c>
      <c r="AJ357" s="82">
        <v>0</v>
      </c>
      <c r="AK357" s="82">
        <f t="shared" si="100"/>
        <v>4296357.7295000004</v>
      </c>
      <c r="AL357" s="82">
        <v>71598557.203500003</v>
      </c>
      <c r="AM357" s="91">
        <f t="shared" si="107"/>
        <v>251447213.04380003</v>
      </c>
    </row>
    <row r="358" spans="1:39" ht="24.9" customHeight="1">
      <c r="A358" s="204"/>
      <c r="B358" s="206"/>
      <c r="C358" s="78">
        <v>23</v>
      </c>
      <c r="D358" s="82" t="s">
        <v>836</v>
      </c>
      <c r="E358" s="82">
        <v>85718599.151199996</v>
      </c>
      <c r="F358" s="82">
        <v>0</v>
      </c>
      <c r="G358" s="82">
        <v>6263974.1122000003</v>
      </c>
      <c r="H358" s="82">
        <v>2609989.21</v>
      </c>
      <c r="I358" s="82">
        <v>11353453.078400001</v>
      </c>
      <c r="J358" s="82">
        <v>4541381.2313999999</v>
      </c>
      <c r="K358" s="82">
        <v>3787736.9704</v>
      </c>
      <c r="L358" s="82">
        <v>25826328.539999999</v>
      </c>
      <c r="M358" s="82">
        <v>5580822.9600999998</v>
      </c>
      <c r="N358" s="82">
        <v>34264113.130000003</v>
      </c>
      <c r="O358" s="82">
        <v>4203043.8689000001</v>
      </c>
      <c r="P358" s="82">
        <v>0</v>
      </c>
      <c r="Q358" s="82">
        <f t="shared" si="105"/>
        <v>4203043.8689000001</v>
      </c>
      <c r="R358" s="82">
        <v>78180806.548999995</v>
      </c>
      <c r="S358" s="91">
        <f t="shared" si="98"/>
        <v>262330248.80159998</v>
      </c>
      <c r="T358" s="90"/>
      <c r="U358" s="206"/>
      <c r="V358" s="92">
        <v>4</v>
      </c>
      <c r="W358" s="79" t="s">
        <v>125</v>
      </c>
      <c r="X358" s="82" t="s">
        <v>837</v>
      </c>
      <c r="Y358" s="82">
        <v>104620810.2423</v>
      </c>
      <c r="Z358" s="82">
        <v>0</v>
      </c>
      <c r="AA358" s="82">
        <v>7645272.4781999998</v>
      </c>
      <c r="AB358" s="82">
        <v>3185530.2</v>
      </c>
      <c r="AC358" s="82">
        <v>13857056.366699999</v>
      </c>
      <c r="AD358" s="82">
        <v>5542822.5466999998</v>
      </c>
      <c r="AE358" s="82">
        <v>4622988.6482999995</v>
      </c>
      <c r="AF358" s="82">
        <v>31521413.600000001</v>
      </c>
      <c r="AG358" s="82">
        <v>4702447.2955</v>
      </c>
      <c r="AH358" s="82">
        <v>24447807.760000002</v>
      </c>
      <c r="AI358" s="82">
        <v>5129876.8224999998</v>
      </c>
      <c r="AJ358" s="82">
        <v>0</v>
      </c>
      <c r="AK358" s="82">
        <f t="shared" si="100"/>
        <v>5129876.8224999998</v>
      </c>
      <c r="AL358" s="82">
        <v>64551744.681599997</v>
      </c>
      <c r="AM358" s="91">
        <f t="shared" si="107"/>
        <v>269827770.64179999</v>
      </c>
    </row>
    <row r="359" spans="1:39" ht="24.9" customHeight="1">
      <c r="A359" s="204"/>
      <c r="B359" s="206"/>
      <c r="C359" s="78">
        <v>24</v>
      </c>
      <c r="D359" s="82" t="s">
        <v>838</v>
      </c>
      <c r="E359" s="82">
        <v>63389628.953500003</v>
      </c>
      <c r="F359" s="82">
        <v>0</v>
      </c>
      <c r="G359" s="82">
        <v>4632261.8274999997</v>
      </c>
      <c r="H359" s="82">
        <v>1930109.09</v>
      </c>
      <c r="I359" s="82">
        <v>8395974.5622000005</v>
      </c>
      <c r="J359" s="82">
        <v>3358389.8248999999</v>
      </c>
      <c r="K359" s="82">
        <v>2801063.5207000002</v>
      </c>
      <c r="L359" s="82">
        <v>19098788.359999999</v>
      </c>
      <c r="M359" s="82">
        <v>4337188.5108000003</v>
      </c>
      <c r="N359" s="82">
        <v>27643998.149999999</v>
      </c>
      <c r="O359" s="82">
        <v>3108186.4841</v>
      </c>
      <c r="P359" s="82">
        <v>0</v>
      </c>
      <c r="Q359" s="82">
        <f t="shared" si="105"/>
        <v>3108186.4841</v>
      </c>
      <c r="R359" s="82">
        <v>60810177.926799998</v>
      </c>
      <c r="S359" s="91">
        <f t="shared" si="98"/>
        <v>199505767.2105</v>
      </c>
      <c r="T359" s="90"/>
      <c r="U359" s="206"/>
      <c r="V359" s="92">
        <v>5</v>
      </c>
      <c r="W359" s="79" t="s">
        <v>125</v>
      </c>
      <c r="X359" s="82" t="s">
        <v>839</v>
      </c>
      <c r="Y359" s="82">
        <v>113026618.0871</v>
      </c>
      <c r="Z359" s="82">
        <v>0</v>
      </c>
      <c r="AA359" s="82">
        <v>8259535.4649999999</v>
      </c>
      <c r="AB359" s="82">
        <v>3441473.11</v>
      </c>
      <c r="AC359" s="82">
        <v>14970408.030200001</v>
      </c>
      <c r="AD359" s="82">
        <v>5988163.2120000003</v>
      </c>
      <c r="AE359" s="82">
        <v>4994424.8295999998</v>
      </c>
      <c r="AF359" s="82">
        <v>34054016.299999997</v>
      </c>
      <c r="AG359" s="82">
        <v>6411749.0970000001</v>
      </c>
      <c r="AH359" s="82">
        <v>33546763.210000001</v>
      </c>
      <c r="AI359" s="82">
        <v>5542039.1709000003</v>
      </c>
      <c r="AJ359" s="82">
        <v>0</v>
      </c>
      <c r="AK359" s="82">
        <f t="shared" si="100"/>
        <v>5542039.1709000003</v>
      </c>
      <c r="AL359" s="82">
        <v>88426643.622700006</v>
      </c>
      <c r="AM359" s="91">
        <f t="shared" si="107"/>
        <v>318661834.13450003</v>
      </c>
    </row>
    <row r="360" spans="1:39" ht="24.9" customHeight="1">
      <c r="A360" s="204"/>
      <c r="B360" s="206"/>
      <c r="C360" s="78">
        <v>25</v>
      </c>
      <c r="D360" s="82" t="s">
        <v>840</v>
      </c>
      <c r="E360" s="82">
        <v>79561553.912699997</v>
      </c>
      <c r="F360" s="82">
        <v>0</v>
      </c>
      <c r="G360" s="82">
        <v>5814041.7479999997</v>
      </c>
      <c r="H360" s="82">
        <v>2422517.4</v>
      </c>
      <c r="I360" s="82">
        <v>10537950.668199999</v>
      </c>
      <c r="J360" s="82">
        <v>4215180.2673000004</v>
      </c>
      <c r="K360" s="82">
        <v>3515669.2031999999</v>
      </c>
      <c r="L360" s="82">
        <v>23971260.039999999</v>
      </c>
      <c r="M360" s="82">
        <v>4914658.2786999997</v>
      </c>
      <c r="N360" s="82">
        <v>30717985.25</v>
      </c>
      <c r="O360" s="82">
        <v>3901145.1968999999</v>
      </c>
      <c r="P360" s="82">
        <v>0</v>
      </c>
      <c r="Q360" s="82">
        <f t="shared" si="105"/>
        <v>3901145.1968999999</v>
      </c>
      <c r="R360" s="82">
        <v>68876063.271899998</v>
      </c>
      <c r="S360" s="91">
        <f t="shared" si="98"/>
        <v>238448025.2369</v>
      </c>
      <c r="T360" s="90"/>
      <c r="U360" s="206"/>
      <c r="V360" s="92">
        <v>6</v>
      </c>
      <c r="W360" s="79" t="s">
        <v>125</v>
      </c>
      <c r="X360" s="82" t="s">
        <v>841</v>
      </c>
      <c r="Y360" s="82">
        <v>78299242.928299993</v>
      </c>
      <c r="Z360" s="82">
        <v>0</v>
      </c>
      <c r="AA360" s="82">
        <v>5721797.0844999999</v>
      </c>
      <c r="AB360" s="82">
        <v>2384082.12</v>
      </c>
      <c r="AC360" s="82">
        <v>10370757.215600001</v>
      </c>
      <c r="AD360" s="82">
        <v>4148302.8862999999</v>
      </c>
      <c r="AE360" s="82">
        <v>3459890.1537000001</v>
      </c>
      <c r="AF360" s="82">
        <v>23590935.829999998</v>
      </c>
      <c r="AG360" s="82">
        <v>4661862.1583000002</v>
      </c>
      <c r="AH360" s="82">
        <v>24231764.949999999</v>
      </c>
      <c r="AI360" s="82">
        <v>3839250.2466000002</v>
      </c>
      <c r="AJ360" s="82">
        <v>0</v>
      </c>
      <c r="AK360" s="82">
        <f t="shared" si="100"/>
        <v>3839250.2466000002</v>
      </c>
      <c r="AL360" s="82">
        <v>63984866.411200002</v>
      </c>
      <c r="AM360" s="91">
        <f t="shared" si="107"/>
        <v>224692751.98449999</v>
      </c>
    </row>
    <row r="361" spans="1:39" ht="24.9" customHeight="1">
      <c r="A361" s="204"/>
      <c r="B361" s="206"/>
      <c r="C361" s="78">
        <v>26</v>
      </c>
      <c r="D361" s="82" t="s">
        <v>842</v>
      </c>
      <c r="E361" s="82">
        <v>72360830.047299996</v>
      </c>
      <c r="F361" s="82">
        <v>0</v>
      </c>
      <c r="G361" s="82">
        <v>5287841.5027999999</v>
      </c>
      <c r="H361" s="82">
        <v>2203267.29</v>
      </c>
      <c r="I361" s="82">
        <v>9584212.7238999996</v>
      </c>
      <c r="J361" s="82">
        <v>3833685.0894999998</v>
      </c>
      <c r="K361" s="82">
        <v>3197483.3220000002</v>
      </c>
      <c r="L361" s="82">
        <v>21801739.510000002</v>
      </c>
      <c r="M361" s="82">
        <v>4924545.9375999998</v>
      </c>
      <c r="N361" s="82">
        <v>30770619.239999998</v>
      </c>
      <c r="O361" s="82">
        <v>3548071.7848</v>
      </c>
      <c r="P361" s="82">
        <v>0</v>
      </c>
      <c r="Q361" s="82">
        <f t="shared" si="105"/>
        <v>3548071.7848</v>
      </c>
      <c r="R361" s="82">
        <v>69014170.454500005</v>
      </c>
      <c r="S361" s="91">
        <f t="shared" si="98"/>
        <v>226526466.90240002</v>
      </c>
      <c r="T361" s="90"/>
      <c r="U361" s="206"/>
      <c r="V361" s="92">
        <v>7</v>
      </c>
      <c r="W361" s="79" t="s">
        <v>125</v>
      </c>
      <c r="X361" s="82" t="s">
        <v>843</v>
      </c>
      <c r="Y361" s="82">
        <v>75310412.448500007</v>
      </c>
      <c r="Z361" s="82">
        <v>0</v>
      </c>
      <c r="AA361" s="82">
        <v>5503385.2470000004</v>
      </c>
      <c r="AB361" s="82">
        <v>2293077.19</v>
      </c>
      <c r="AC361" s="82">
        <v>9974885.7600999996</v>
      </c>
      <c r="AD361" s="82">
        <v>3989954.3040999998</v>
      </c>
      <c r="AE361" s="82">
        <v>3327819.59</v>
      </c>
      <c r="AF361" s="82">
        <v>22690425.109999999</v>
      </c>
      <c r="AG361" s="82">
        <v>5269397.8141000001</v>
      </c>
      <c r="AH361" s="82">
        <v>27465798.789999999</v>
      </c>
      <c r="AI361" s="82">
        <v>3692698.7892999998</v>
      </c>
      <c r="AJ361" s="82">
        <v>0</v>
      </c>
      <c r="AK361" s="82">
        <f t="shared" si="100"/>
        <v>3692698.7892999998</v>
      </c>
      <c r="AL361" s="82">
        <v>72470701.019700006</v>
      </c>
      <c r="AM361" s="91">
        <f t="shared" si="107"/>
        <v>231988556.06279999</v>
      </c>
    </row>
    <row r="362" spans="1:39" ht="24.9" customHeight="1">
      <c r="A362" s="204"/>
      <c r="B362" s="207"/>
      <c r="C362" s="78">
        <v>27</v>
      </c>
      <c r="D362" s="82" t="s">
        <v>844</v>
      </c>
      <c r="E362" s="82">
        <v>67051328.687200002</v>
      </c>
      <c r="F362" s="82">
        <v>0</v>
      </c>
      <c r="G362" s="82">
        <v>4899844.2724000001</v>
      </c>
      <c r="H362" s="82">
        <v>2041601.78</v>
      </c>
      <c r="I362" s="82">
        <v>8880967.7436999995</v>
      </c>
      <c r="J362" s="82">
        <v>3552387.0975000001</v>
      </c>
      <c r="K362" s="82">
        <v>2962866.8583999998</v>
      </c>
      <c r="L362" s="82">
        <v>20202029.210000001</v>
      </c>
      <c r="M362" s="82">
        <v>4532545.9996999996</v>
      </c>
      <c r="N362" s="82">
        <v>28683925.149999999</v>
      </c>
      <c r="O362" s="82">
        <v>3287730.7694000001</v>
      </c>
      <c r="P362" s="82">
        <v>0</v>
      </c>
      <c r="Q362" s="82">
        <f t="shared" si="105"/>
        <v>3287730.7694000001</v>
      </c>
      <c r="R362" s="82">
        <v>63538859.486100003</v>
      </c>
      <c r="S362" s="91">
        <f t="shared" si="98"/>
        <v>209634087.05439997</v>
      </c>
      <c r="T362" s="90"/>
      <c r="U362" s="206"/>
      <c r="V362" s="92">
        <v>8</v>
      </c>
      <c r="W362" s="79" t="s">
        <v>125</v>
      </c>
      <c r="X362" s="82" t="s">
        <v>845</v>
      </c>
      <c r="Y362" s="82">
        <v>116892059.48909999</v>
      </c>
      <c r="Z362" s="82">
        <v>0</v>
      </c>
      <c r="AA362" s="82">
        <v>8542006.5402000006</v>
      </c>
      <c r="AB362" s="82">
        <v>3559169.39</v>
      </c>
      <c r="AC362" s="82">
        <v>15482386.8542</v>
      </c>
      <c r="AD362" s="82">
        <v>6192954.7417000001</v>
      </c>
      <c r="AE362" s="82">
        <v>5165231.1125999996</v>
      </c>
      <c r="AF362" s="82">
        <v>35218642.880000003</v>
      </c>
      <c r="AG362" s="82">
        <v>5879198.4841</v>
      </c>
      <c r="AH362" s="82">
        <v>30711889.760000002</v>
      </c>
      <c r="AI362" s="82">
        <v>5731573.5303999996</v>
      </c>
      <c r="AJ362" s="82">
        <v>0</v>
      </c>
      <c r="AK362" s="82">
        <f t="shared" si="100"/>
        <v>5731573.5303999996</v>
      </c>
      <c r="AL362" s="82">
        <v>80988172.515799999</v>
      </c>
      <c r="AM362" s="91">
        <f t="shared" si="107"/>
        <v>314363285.29809999</v>
      </c>
    </row>
    <row r="363" spans="1:39" ht="24.9" customHeight="1">
      <c r="A363" s="78"/>
      <c r="B363" s="193" t="s">
        <v>846</v>
      </c>
      <c r="C363" s="194"/>
      <c r="D363" s="83"/>
      <c r="E363" s="83">
        <f>SUM(E336:E362)</f>
        <v>2096625723.3095</v>
      </c>
      <c r="F363" s="83">
        <f t="shared" ref="F363:S363" si="108">SUM(F336:F362)</f>
        <v>0</v>
      </c>
      <c r="G363" s="83">
        <f t="shared" si="108"/>
        <v>153213064.42189997</v>
      </c>
      <c r="H363" s="83">
        <f t="shared" si="108"/>
        <v>63838776.830000006</v>
      </c>
      <c r="I363" s="83">
        <f t="shared" si="108"/>
        <v>277698679.26450002</v>
      </c>
      <c r="J363" s="83">
        <f t="shared" si="108"/>
        <v>111079471.7058</v>
      </c>
      <c r="K363" s="83">
        <f t="shared" si="108"/>
        <v>92645783.3398</v>
      </c>
      <c r="L363" s="83">
        <f t="shared" si="108"/>
        <v>631696566.33000004</v>
      </c>
      <c r="M363" s="83">
        <f t="shared" si="108"/>
        <v>141578615.38649997</v>
      </c>
      <c r="N363" s="83">
        <f t="shared" si="108"/>
        <v>876670746.2299999</v>
      </c>
      <c r="O363" s="83">
        <f t="shared" si="108"/>
        <v>102803941.956</v>
      </c>
      <c r="P363" s="83">
        <f t="shared" si="108"/>
        <v>0</v>
      </c>
      <c r="Q363" s="83">
        <f t="shared" si="108"/>
        <v>102803941.956</v>
      </c>
      <c r="R363" s="83">
        <f t="shared" si="108"/>
        <v>1983725976.6609998</v>
      </c>
      <c r="S363" s="91">
        <f t="shared" si="108"/>
        <v>6531577345.4349995</v>
      </c>
      <c r="T363" s="90"/>
      <c r="U363" s="206"/>
      <c r="V363" s="92">
        <v>9</v>
      </c>
      <c r="W363" s="79" t="s">
        <v>125</v>
      </c>
      <c r="X363" s="82" t="s">
        <v>847</v>
      </c>
      <c r="Y363" s="82">
        <v>83208358.906800002</v>
      </c>
      <c r="Z363" s="82">
        <v>0</v>
      </c>
      <c r="AA363" s="82">
        <v>6080535.7445999999</v>
      </c>
      <c r="AB363" s="82">
        <v>2533556.56</v>
      </c>
      <c r="AC363" s="82">
        <v>11020971.0371</v>
      </c>
      <c r="AD363" s="82">
        <v>4408388.4149000002</v>
      </c>
      <c r="AE363" s="82">
        <v>3676814.3717</v>
      </c>
      <c r="AF363" s="82">
        <v>25070013.219999999</v>
      </c>
      <c r="AG363" s="82">
        <v>4743282.8909999998</v>
      </c>
      <c r="AH363" s="82">
        <v>24665183.800000001</v>
      </c>
      <c r="AI363" s="82">
        <v>4079959.1475999998</v>
      </c>
      <c r="AJ363" s="82">
        <v>0</v>
      </c>
      <c r="AK363" s="82">
        <f t="shared" si="100"/>
        <v>4079959.1475999998</v>
      </c>
      <c r="AL363" s="82">
        <v>65122121.261699997</v>
      </c>
      <c r="AM363" s="91">
        <f t="shared" si="107"/>
        <v>234609185.35540003</v>
      </c>
    </row>
    <row r="364" spans="1:39" ht="24.9" customHeight="1">
      <c r="A364" s="204">
        <v>18</v>
      </c>
      <c r="B364" s="205" t="s">
        <v>848</v>
      </c>
      <c r="C364" s="78">
        <v>1</v>
      </c>
      <c r="D364" s="82" t="s">
        <v>849</v>
      </c>
      <c r="E364" s="82">
        <v>125539418.30589999</v>
      </c>
      <c r="F364" s="82">
        <v>0</v>
      </c>
      <c r="G364" s="82">
        <v>9173921.1107000001</v>
      </c>
      <c r="H364" s="82">
        <v>3822467.13</v>
      </c>
      <c r="I364" s="82">
        <v>16627732.0132</v>
      </c>
      <c r="J364" s="82">
        <v>6651092.8052000003</v>
      </c>
      <c r="K364" s="82">
        <v>5547340.9583000001</v>
      </c>
      <c r="L364" s="82">
        <v>37824022.950000003</v>
      </c>
      <c r="M364" s="82">
        <v>7345291.2335999999</v>
      </c>
      <c r="N364" s="82">
        <v>41359355.259999998</v>
      </c>
      <c r="O364" s="82">
        <v>6155579.8583000004</v>
      </c>
      <c r="P364" s="82">
        <v>0</v>
      </c>
      <c r="Q364" s="82">
        <f t="shared" ref="Q364:Q386" si="109">O364-P364</f>
        <v>6155579.8583000004</v>
      </c>
      <c r="R364" s="82">
        <v>86445515.812099993</v>
      </c>
      <c r="S364" s="91">
        <f t="shared" si="98"/>
        <v>346491737.43729997</v>
      </c>
      <c r="T364" s="90"/>
      <c r="U364" s="206"/>
      <c r="V364" s="92">
        <v>10</v>
      </c>
      <c r="W364" s="79" t="s">
        <v>125</v>
      </c>
      <c r="X364" s="82" t="s">
        <v>850</v>
      </c>
      <c r="Y364" s="82">
        <v>76826087.668699995</v>
      </c>
      <c r="Z364" s="82">
        <v>0</v>
      </c>
      <c r="AA364" s="82">
        <v>5614144.7604999999</v>
      </c>
      <c r="AB364" s="82">
        <v>2339226.98</v>
      </c>
      <c r="AC364" s="82">
        <v>10175637.3784</v>
      </c>
      <c r="AD364" s="82">
        <v>4070254.9514000001</v>
      </c>
      <c r="AE364" s="82">
        <v>3394794.3086999999</v>
      </c>
      <c r="AF364" s="82">
        <v>23147085.93</v>
      </c>
      <c r="AG364" s="82">
        <v>4798372.8317</v>
      </c>
      <c r="AH364" s="82">
        <v>24958438.579999998</v>
      </c>
      <c r="AI364" s="82">
        <v>3767016.9594999999</v>
      </c>
      <c r="AJ364" s="82">
        <v>0</v>
      </c>
      <c r="AK364" s="82">
        <f t="shared" si="100"/>
        <v>3767016.9594999999</v>
      </c>
      <c r="AL364" s="82">
        <v>65891597.293399997</v>
      </c>
      <c r="AM364" s="91">
        <f t="shared" si="107"/>
        <v>224982657.64230001</v>
      </c>
    </row>
    <row r="365" spans="1:39" ht="24.9" customHeight="1">
      <c r="A365" s="204"/>
      <c r="B365" s="206"/>
      <c r="C365" s="78">
        <v>2</v>
      </c>
      <c r="D365" s="82" t="s">
        <v>851</v>
      </c>
      <c r="E365" s="82">
        <v>127651787.17739999</v>
      </c>
      <c r="F365" s="82">
        <v>0</v>
      </c>
      <c r="G365" s="82">
        <v>9328284.6217</v>
      </c>
      <c r="H365" s="82">
        <v>3886785.26</v>
      </c>
      <c r="I365" s="82">
        <v>16907515.877</v>
      </c>
      <c r="J365" s="82">
        <v>6763006.3508000001</v>
      </c>
      <c r="K365" s="82">
        <v>5640682.4005000005</v>
      </c>
      <c r="L365" s="82">
        <v>38460462.799999997</v>
      </c>
      <c r="M365" s="82">
        <v>8607241.8087000009</v>
      </c>
      <c r="N365" s="82">
        <v>48076970.640000001</v>
      </c>
      <c r="O365" s="82">
        <v>6259155.7346999999</v>
      </c>
      <c r="P365" s="82">
        <v>0</v>
      </c>
      <c r="Q365" s="82">
        <f t="shared" si="109"/>
        <v>6259155.7346999999</v>
      </c>
      <c r="R365" s="82">
        <v>104071977.3431</v>
      </c>
      <c r="S365" s="91">
        <f t="shared" si="98"/>
        <v>375653870.01390004</v>
      </c>
      <c r="T365" s="90"/>
      <c r="U365" s="206"/>
      <c r="V365" s="92">
        <v>11</v>
      </c>
      <c r="W365" s="79" t="s">
        <v>125</v>
      </c>
      <c r="X365" s="82" t="s">
        <v>852</v>
      </c>
      <c r="Y365" s="82">
        <v>114648955.34</v>
      </c>
      <c r="Z365" s="82">
        <v>0</v>
      </c>
      <c r="AA365" s="82">
        <v>8378089.4153000005</v>
      </c>
      <c r="AB365" s="82">
        <v>3490870.59</v>
      </c>
      <c r="AC365" s="82">
        <v>15185287.065300001</v>
      </c>
      <c r="AD365" s="82">
        <v>6074114.8261000002</v>
      </c>
      <c r="AE365" s="82">
        <v>5066112.7346999999</v>
      </c>
      <c r="AF365" s="82">
        <v>34542813.539999999</v>
      </c>
      <c r="AG365" s="82">
        <v>6190561.7326999996</v>
      </c>
      <c r="AH365" s="82">
        <v>32369338.620000001</v>
      </c>
      <c r="AI365" s="82">
        <v>5621587.3054</v>
      </c>
      <c r="AJ365" s="82">
        <v>0</v>
      </c>
      <c r="AK365" s="82">
        <f t="shared" si="100"/>
        <v>5621587.3054</v>
      </c>
      <c r="AL365" s="82">
        <v>85337179.863900006</v>
      </c>
      <c r="AM365" s="91">
        <f t="shared" si="107"/>
        <v>316904911.0334</v>
      </c>
    </row>
    <row r="366" spans="1:39" ht="24.9" customHeight="1">
      <c r="A366" s="204"/>
      <c r="B366" s="206"/>
      <c r="C366" s="78">
        <v>3</v>
      </c>
      <c r="D366" s="82" t="s">
        <v>853</v>
      </c>
      <c r="E366" s="82">
        <v>105642047.89740001</v>
      </c>
      <c r="F366" s="82">
        <v>0</v>
      </c>
      <c r="G366" s="82">
        <v>7719900.4620000003</v>
      </c>
      <c r="H366" s="82">
        <v>3216625.19</v>
      </c>
      <c r="I366" s="82">
        <v>13992319.5875</v>
      </c>
      <c r="J366" s="82">
        <v>5596927.835</v>
      </c>
      <c r="K366" s="82">
        <v>4668115.1396000003</v>
      </c>
      <c r="L366" s="82">
        <v>31829104.34</v>
      </c>
      <c r="M366" s="82">
        <v>7716230.8936999999</v>
      </c>
      <c r="N366" s="82">
        <v>43333941.280000001</v>
      </c>
      <c r="O366" s="82">
        <v>5179951.2137000002</v>
      </c>
      <c r="P366" s="82">
        <v>0</v>
      </c>
      <c r="Q366" s="82">
        <f t="shared" si="109"/>
        <v>5179951.2137000002</v>
      </c>
      <c r="R366" s="82">
        <v>91626664.565599993</v>
      </c>
      <c r="S366" s="91">
        <f t="shared" si="98"/>
        <v>320521828.40450001</v>
      </c>
      <c r="T366" s="90"/>
      <c r="U366" s="206"/>
      <c r="V366" s="92">
        <v>12</v>
      </c>
      <c r="W366" s="79" t="s">
        <v>125</v>
      </c>
      <c r="X366" s="82" t="s">
        <v>854</v>
      </c>
      <c r="Y366" s="82">
        <v>90748354.7227</v>
      </c>
      <c r="Z366" s="82">
        <v>0</v>
      </c>
      <c r="AA366" s="82">
        <v>6631528.6337000001</v>
      </c>
      <c r="AB366" s="82">
        <v>2763136.93</v>
      </c>
      <c r="AC366" s="82">
        <v>12019645.648499999</v>
      </c>
      <c r="AD366" s="82">
        <v>4807858.2593999999</v>
      </c>
      <c r="AE366" s="82">
        <v>4009992.0155000002</v>
      </c>
      <c r="AF366" s="82">
        <v>27341753.68</v>
      </c>
      <c r="AG366" s="82">
        <v>5220438.6573999999</v>
      </c>
      <c r="AH366" s="82">
        <v>27205179.41</v>
      </c>
      <c r="AI366" s="82">
        <v>4449668.0966999996</v>
      </c>
      <c r="AJ366" s="82">
        <v>0</v>
      </c>
      <c r="AK366" s="82">
        <f t="shared" si="100"/>
        <v>4449668.0966999996</v>
      </c>
      <c r="AL366" s="82">
        <v>71786857.525199994</v>
      </c>
      <c r="AM366" s="91">
        <f t="shared" si="107"/>
        <v>256984413.57910001</v>
      </c>
    </row>
    <row r="367" spans="1:39" ht="24.9" customHeight="1">
      <c r="A367" s="204"/>
      <c r="B367" s="206"/>
      <c r="C367" s="78">
        <v>4</v>
      </c>
      <c r="D367" s="82" t="s">
        <v>855</v>
      </c>
      <c r="E367" s="82">
        <v>81342865.558599994</v>
      </c>
      <c r="F367" s="82">
        <v>0</v>
      </c>
      <c r="G367" s="82">
        <v>5944212.9144000001</v>
      </c>
      <c r="H367" s="82">
        <v>4071674.04</v>
      </c>
      <c r="I367" s="82">
        <v>10773885.907299999</v>
      </c>
      <c r="J367" s="82">
        <v>7084712.824</v>
      </c>
      <c r="K367" s="82">
        <v>3594381.8750999998</v>
      </c>
      <c r="L367" s="82">
        <v>24507954.989999998</v>
      </c>
      <c r="M367" s="82">
        <v>5804482.5439999998</v>
      </c>
      <c r="N367" s="82">
        <v>33157322.350000001</v>
      </c>
      <c r="O367" s="82">
        <v>3988488.3297999999</v>
      </c>
      <c r="P367" s="82">
        <v>0</v>
      </c>
      <c r="Q367" s="82">
        <f t="shared" si="109"/>
        <v>3988488.3297999999</v>
      </c>
      <c r="R367" s="82">
        <v>64924066.690800004</v>
      </c>
      <c r="S367" s="91">
        <f t="shared" si="98"/>
        <v>245194048.02400002</v>
      </c>
      <c r="T367" s="90"/>
      <c r="U367" s="206"/>
      <c r="V367" s="92">
        <v>13</v>
      </c>
      <c r="W367" s="79" t="s">
        <v>125</v>
      </c>
      <c r="X367" s="82" t="s">
        <v>856</v>
      </c>
      <c r="Y367" s="82">
        <v>77997000.160500005</v>
      </c>
      <c r="Z367" s="82">
        <v>0</v>
      </c>
      <c r="AA367" s="82">
        <v>5699710.3858000003</v>
      </c>
      <c r="AB367" s="82">
        <v>2374879.33</v>
      </c>
      <c r="AC367" s="82">
        <v>10330725.0743</v>
      </c>
      <c r="AD367" s="82">
        <v>4132290.0296999998</v>
      </c>
      <c r="AE367" s="82">
        <v>3446534.6379</v>
      </c>
      <c r="AF367" s="82">
        <v>23499872.5</v>
      </c>
      <c r="AG367" s="82">
        <v>4969120.0684000002</v>
      </c>
      <c r="AH367" s="82">
        <v>25867360.280000001</v>
      </c>
      <c r="AI367" s="82">
        <v>3824430.3635</v>
      </c>
      <c r="AJ367" s="82">
        <v>0</v>
      </c>
      <c r="AK367" s="82">
        <f t="shared" si="100"/>
        <v>3824430.3635</v>
      </c>
      <c r="AL367" s="82">
        <v>68276531.9005</v>
      </c>
      <c r="AM367" s="91">
        <f t="shared" si="107"/>
        <v>230418454.7306</v>
      </c>
    </row>
    <row r="368" spans="1:39" ht="24.9" customHeight="1">
      <c r="A368" s="204"/>
      <c r="B368" s="206"/>
      <c r="C368" s="78">
        <v>5</v>
      </c>
      <c r="D368" s="82" t="s">
        <v>857</v>
      </c>
      <c r="E368" s="82">
        <v>133723998.8715</v>
      </c>
      <c r="F368" s="82">
        <v>0</v>
      </c>
      <c r="G368" s="82">
        <v>9772017.6883000005</v>
      </c>
      <c r="H368" s="82">
        <v>2727654.32</v>
      </c>
      <c r="I368" s="82">
        <v>17711782.059900001</v>
      </c>
      <c r="J368" s="82">
        <v>4746118.5155999996</v>
      </c>
      <c r="K368" s="82">
        <v>5909001.5395</v>
      </c>
      <c r="L368" s="82">
        <v>40289971.640000001</v>
      </c>
      <c r="M368" s="82">
        <v>9282161.6416999996</v>
      </c>
      <c r="N368" s="82">
        <v>51669703.939999998</v>
      </c>
      <c r="O368" s="82">
        <v>6556894.7594999997</v>
      </c>
      <c r="P368" s="82">
        <v>0</v>
      </c>
      <c r="Q368" s="82">
        <f t="shared" si="109"/>
        <v>6556894.7594999997</v>
      </c>
      <c r="R368" s="82">
        <v>113499009.359</v>
      </c>
      <c r="S368" s="91">
        <f t="shared" si="98"/>
        <v>395888314.33500004</v>
      </c>
      <c r="T368" s="90"/>
      <c r="U368" s="206"/>
      <c r="V368" s="92">
        <v>14</v>
      </c>
      <c r="W368" s="79" t="s">
        <v>125</v>
      </c>
      <c r="X368" s="82" t="s">
        <v>858</v>
      </c>
      <c r="Y368" s="82">
        <v>111719625.38850001</v>
      </c>
      <c r="Z368" s="82">
        <v>0</v>
      </c>
      <c r="AA368" s="82">
        <v>8164025.6396000003</v>
      </c>
      <c r="AB368" s="82">
        <v>3401677.35</v>
      </c>
      <c r="AC368" s="82">
        <v>14797296.471799999</v>
      </c>
      <c r="AD368" s="82">
        <v>5918918.5887000002</v>
      </c>
      <c r="AE368" s="82">
        <v>4936671.3827</v>
      </c>
      <c r="AF368" s="82">
        <v>33660229.850000001</v>
      </c>
      <c r="AG368" s="82">
        <v>6376870.0537</v>
      </c>
      <c r="AH368" s="82">
        <v>33361095.09</v>
      </c>
      <c r="AI368" s="82">
        <v>5477953.3402000004</v>
      </c>
      <c r="AJ368" s="82">
        <v>0</v>
      </c>
      <c r="AK368" s="82">
        <f t="shared" si="100"/>
        <v>5477953.3402000004</v>
      </c>
      <c r="AL368" s="82">
        <v>87939465.973100007</v>
      </c>
      <c r="AM368" s="91">
        <f t="shared" si="107"/>
        <v>315753829.12830001</v>
      </c>
    </row>
    <row r="369" spans="1:39" ht="24.9" customHeight="1">
      <c r="A369" s="204"/>
      <c r="B369" s="206"/>
      <c r="C369" s="78">
        <v>6</v>
      </c>
      <c r="D369" s="82" t="s">
        <v>859</v>
      </c>
      <c r="E369" s="82">
        <v>89583016.671700001</v>
      </c>
      <c r="F369" s="82">
        <v>0</v>
      </c>
      <c r="G369" s="82">
        <v>6546370.3662999999</v>
      </c>
      <c r="H369" s="82">
        <v>2378509.2000000002</v>
      </c>
      <c r="I369" s="82">
        <v>11865296.289000001</v>
      </c>
      <c r="J369" s="82">
        <v>4138606.0106000002</v>
      </c>
      <c r="K369" s="82">
        <v>3958498.01</v>
      </c>
      <c r="L369" s="82">
        <v>26990646.640000001</v>
      </c>
      <c r="M369" s="82">
        <v>6708941.9817000004</v>
      </c>
      <c r="N369" s="82">
        <v>37971940.880000003</v>
      </c>
      <c r="O369" s="82">
        <v>4392528.0245000003</v>
      </c>
      <c r="P369" s="82">
        <v>0</v>
      </c>
      <c r="Q369" s="82">
        <f t="shared" si="109"/>
        <v>4392528.0245000003</v>
      </c>
      <c r="R369" s="82">
        <v>77557223.488700002</v>
      </c>
      <c r="S369" s="91">
        <f t="shared" si="98"/>
        <v>272091577.5625</v>
      </c>
      <c r="T369" s="90"/>
      <c r="U369" s="206"/>
      <c r="V369" s="92">
        <v>15</v>
      </c>
      <c r="W369" s="79" t="s">
        <v>125</v>
      </c>
      <c r="X369" s="82" t="s">
        <v>860</v>
      </c>
      <c r="Y369" s="82">
        <v>74060424.959800005</v>
      </c>
      <c r="Z369" s="82">
        <v>0</v>
      </c>
      <c r="AA369" s="82">
        <v>5412041.1354999999</v>
      </c>
      <c r="AB369" s="82">
        <v>2255017.14</v>
      </c>
      <c r="AC369" s="82">
        <v>9809324.5582999997</v>
      </c>
      <c r="AD369" s="82">
        <v>3923729.8232999998</v>
      </c>
      <c r="AE369" s="82">
        <v>3272585.0917000002</v>
      </c>
      <c r="AF369" s="82">
        <v>22313813.870000001</v>
      </c>
      <c r="AG369" s="82">
        <v>4720186.2781999996</v>
      </c>
      <c r="AH369" s="82">
        <v>24542235.91</v>
      </c>
      <c r="AI369" s="82">
        <v>3631408.0973</v>
      </c>
      <c r="AJ369" s="82">
        <v>0</v>
      </c>
      <c r="AK369" s="82">
        <f t="shared" si="100"/>
        <v>3631408.0973</v>
      </c>
      <c r="AL369" s="82">
        <v>64799516.267999999</v>
      </c>
      <c r="AM369" s="91">
        <f t="shared" si="107"/>
        <v>218740283.13210002</v>
      </c>
    </row>
    <row r="370" spans="1:39" ht="24.9" customHeight="1">
      <c r="A370" s="204"/>
      <c r="B370" s="206"/>
      <c r="C370" s="78">
        <v>7</v>
      </c>
      <c r="D370" s="82" t="s">
        <v>861</v>
      </c>
      <c r="E370" s="82">
        <v>78116214.339100003</v>
      </c>
      <c r="F370" s="82">
        <v>0</v>
      </c>
      <c r="G370" s="82">
        <v>5708422.0835999995</v>
      </c>
      <c r="H370" s="82">
        <v>3169207.56</v>
      </c>
      <c r="I370" s="82">
        <v>10346515.0265</v>
      </c>
      <c r="J370" s="82">
        <v>5514421.1564999996</v>
      </c>
      <c r="K370" s="82">
        <v>3451802.4788000002</v>
      </c>
      <c r="L370" s="82">
        <v>23535790.780000001</v>
      </c>
      <c r="M370" s="82">
        <v>6289162.9494000003</v>
      </c>
      <c r="N370" s="82">
        <v>35737373.109999999</v>
      </c>
      <c r="O370" s="82">
        <v>3830275.7977</v>
      </c>
      <c r="P370" s="82">
        <v>0</v>
      </c>
      <c r="Q370" s="82">
        <f t="shared" si="109"/>
        <v>3830275.7977</v>
      </c>
      <c r="R370" s="82">
        <v>71693904.345400006</v>
      </c>
      <c r="S370" s="91">
        <f t="shared" si="98"/>
        <v>247393089.627</v>
      </c>
      <c r="T370" s="90"/>
      <c r="U370" s="207"/>
      <c r="V370" s="92">
        <v>16</v>
      </c>
      <c r="W370" s="79" t="s">
        <v>125</v>
      </c>
      <c r="X370" s="82" t="s">
        <v>862</v>
      </c>
      <c r="Y370" s="82">
        <v>80340725.160300002</v>
      </c>
      <c r="Z370" s="82">
        <v>0</v>
      </c>
      <c r="AA370" s="82">
        <v>5870980.4819999998</v>
      </c>
      <c r="AB370" s="82">
        <v>2446241.87</v>
      </c>
      <c r="AC370" s="82">
        <v>10641152.1237</v>
      </c>
      <c r="AD370" s="82">
        <v>4256460.8494999995</v>
      </c>
      <c r="AE370" s="82">
        <v>3550099.2541999999</v>
      </c>
      <c r="AF370" s="82">
        <v>24206018.109999999</v>
      </c>
      <c r="AG370" s="82">
        <v>5133475.1732000001</v>
      </c>
      <c r="AH370" s="82">
        <v>26742255.379999999</v>
      </c>
      <c r="AI370" s="82">
        <v>3939350.3352999999</v>
      </c>
      <c r="AJ370" s="82">
        <v>0</v>
      </c>
      <c r="AK370" s="82">
        <f t="shared" si="100"/>
        <v>3939350.3352999999</v>
      </c>
      <c r="AL370" s="82">
        <v>70572183.560200006</v>
      </c>
      <c r="AM370" s="91">
        <f t="shared" si="107"/>
        <v>237698942.29840001</v>
      </c>
    </row>
    <row r="371" spans="1:39" ht="24.9" customHeight="1">
      <c r="A371" s="204"/>
      <c r="B371" s="206"/>
      <c r="C371" s="78">
        <v>8</v>
      </c>
      <c r="D371" s="82" t="s">
        <v>863</v>
      </c>
      <c r="E371" s="82">
        <v>104084733.82449999</v>
      </c>
      <c r="F371" s="82">
        <v>0</v>
      </c>
      <c r="G371" s="82">
        <v>7606098.1469000001</v>
      </c>
      <c r="H371" s="82">
        <v>3495965.61</v>
      </c>
      <c r="I371" s="82">
        <v>13786052.8912</v>
      </c>
      <c r="J371" s="82">
        <v>6082980.1583000002</v>
      </c>
      <c r="K371" s="82">
        <v>4599300.4815999996</v>
      </c>
      <c r="L371" s="82">
        <v>31359898.059999999</v>
      </c>
      <c r="M371" s="82">
        <v>7632468.9201999996</v>
      </c>
      <c r="N371" s="82">
        <v>42888059.539999999</v>
      </c>
      <c r="O371" s="82">
        <v>5103591.3635999998</v>
      </c>
      <c r="P371" s="82">
        <v>0</v>
      </c>
      <c r="Q371" s="82">
        <f t="shared" si="109"/>
        <v>5103591.3635999998</v>
      </c>
      <c r="R371" s="82">
        <v>90456708.124400005</v>
      </c>
      <c r="S371" s="91">
        <f t="shared" si="98"/>
        <v>317095857.12069994</v>
      </c>
      <c r="T371" s="90"/>
      <c r="U371" s="78"/>
      <c r="V371" s="194" t="s">
        <v>864</v>
      </c>
      <c r="W371" s="195"/>
      <c r="X371" s="83"/>
      <c r="Y371" s="83">
        <f>Y355+Y356+Y357+Y358+Y359+Y360+Y361+Y362+Y363+Y364+Y365+Y366+Y367+Y368+Y369+Y370</f>
        <v>1487449570.2818</v>
      </c>
      <c r="Z371" s="83">
        <f t="shared" ref="Z371:AM371" si="110">Z355+Z356+Z357+Z358+Z359+Z360+Z361+Z362+Z363+Z364+Z365+Z366+Z367+Z368+Z369+Z370</f>
        <v>0</v>
      </c>
      <c r="AA371" s="83">
        <f t="shared" si="110"/>
        <v>108696895.35019998</v>
      </c>
      <c r="AB371" s="83">
        <f t="shared" si="110"/>
        <v>45290373.07</v>
      </c>
      <c r="AC371" s="83">
        <f t="shared" si="110"/>
        <v>197013122.82249996</v>
      </c>
      <c r="AD371" s="83">
        <f t="shared" si="110"/>
        <v>78805249.129199997</v>
      </c>
      <c r="AE371" s="83">
        <f t="shared" si="110"/>
        <v>65727482.538100004</v>
      </c>
      <c r="AF371" s="83">
        <f t="shared" si="110"/>
        <v>448156662.24000007</v>
      </c>
      <c r="AG371" s="83">
        <f t="shared" si="110"/>
        <v>84998755.159399986</v>
      </c>
      <c r="AH371" s="83">
        <f t="shared" si="110"/>
        <v>443117219.10000002</v>
      </c>
      <c r="AI371" s="83">
        <f t="shared" si="110"/>
        <v>72934180.662799999</v>
      </c>
      <c r="AJ371" s="83">
        <f t="shared" si="110"/>
        <v>0</v>
      </c>
      <c r="AK371" s="83">
        <f t="shared" si="110"/>
        <v>72934180.662799999</v>
      </c>
      <c r="AL371" s="83">
        <f t="shared" si="110"/>
        <v>1169146396.5515997</v>
      </c>
      <c r="AM371" s="83">
        <f t="shared" si="110"/>
        <v>4201335906.9056001</v>
      </c>
    </row>
    <row r="372" spans="1:39" ht="24.9" customHeight="1">
      <c r="A372" s="204"/>
      <c r="B372" s="206"/>
      <c r="C372" s="78">
        <v>9</v>
      </c>
      <c r="D372" s="82" t="s">
        <v>865</v>
      </c>
      <c r="E372" s="82">
        <v>114816288.5395</v>
      </c>
      <c r="F372" s="82">
        <v>0</v>
      </c>
      <c r="G372" s="82">
        <v>8390317.4595999997</v>
      </c>
      <c r="H372" s="82">
        <v>3302641.83</v>
      </c>
      <c r="I372" s="82">
        <v>15207450.3956</v>
      </c>
      <c r="J372" s="82">
        <v>5746596.7863999996</v>
      </c>
      <c r="K372" s="82">
        <v>5073506.8608999997</v>
      </c>
      <c r="L372" s="82">
        <v>34593229.689999998</v>
      </c>
      <c r="M372" s="82">
        <v>7257206.1316999998</v>
      </c>
      <c r="N372" s="82">
        <v>40890460.640000001</v>
      </c>
      <c r="O372" s="82">
        <v>5629792.1613999996</v>
      </c>
      <c r="P372" s="82">
        <v>0</v>
      </c>
      <c r="Q372" s="82">
        <f t="shared" si="109"/>
        <v>5629792.1613999996</v>
      </c>
      <c r="R372" s="82">
        <v>85215175.503700003</v>
      </c>
      <c r="S372" s="91">
        <f t="shared" si="98"/>
        <v>326122665.99879998</v>
      </c>
      <c r="T372" s="90"/>
      <c r="U372" s="205">
        <v>35</v>
      </c>
      <c r="V372" s="92">
        <v>1</v>
      </c>
      <c r="W372" s="79" t="s">
        <v>126</v>
      </c>
      <c r="X372" s="82" t="s">
        <v>866</v>
      </c>
      <c r="Y372" s="82">
        <v>83027361.913100004</v>
      </c>
      <c r="Z372" s="82">
        <v>0</v>
      </c>
      <c r="AA372" s="82">
        <v>6067309.2045999998</v>
      </c>
      <c r="AB372" s="82">
        <v>2528045.5</v>
      </c>
      <c r="AC372" s="82">
        <v>10996997.9333</v>
      </c>
      <c r="AD372" s="82">
        <v>4398799.1732999999</v>
      </c>
      <c r="AE372" s="82">
        <v>3668816.469</v>
      </c>
      <c r="AF372" s="82">
        <v>25015480.280000001</v>
      </c>
      <c r="AG372" s="82">
        <v>5222166.1327</v>
      </c>
      <c r="AH372" s="82">
        <v>27164985.199999999</v>
      </c>
      <c r="AI372" s="82">
        <v>4071084.3141999999</v>
      </c>
      <c r="AJ372" s="82">
        <v>0</v>
      </c>
      <c r="AK372" s="82">
        <f t="shared" si="100"/>
        <v>4071084.3141999999</v>
      </c>
      <c r="AL372" s="82">
        <v>69204728.925999999</v>
      </c>
      <c r="AM372" s="91">
        <f t="shared" ref="AM372:AM388" si="111">Y372+Z372+AA372+AB372+AC372+AD372+AE372+AF372+AG372+AH372+AK372+AL372</f>
        <v>241365775.04620001</v>
      </c>
    </row>
    <row r="373" spans="1:39" ht="24.9" customHeight="1">
      <c r="A373" s="204"/>
      <c r="B373" s="206"/>
      <c r="C373" s="78">
        <v>10</v>
      </c>
      <c r="D373" s="82" t="s">
        <v>867</v>
      </c>
      <c r="E373" s="82">
        <v>108467050.292</v>
      </c>
      <c r="F373" s="82">
        <v>0</v>
      </c>
      <c r="G373" s="82">
        <v>7926340.3949999996</v>
      </c>
      <c r="H373" s="82">
        <v>3526086.78</v>
      </c>
      <c r="I373" s="82">
        <v>14366491.966</v>
      </c>
      <c r="J373" s="82">
        <v>6135390.9978</v>
      </c>
      <c r="K373" s="82">
        <v>4792946.4611999998</v>
      </c>
      <c r="L373" s="82">
        <v>32680254.98</v>
      </c>
      <c r="M373" s="82">
        <v>8492292.3297000006</v>
      </c>
      <c r="N373" s="82">
        <v>47465071.57</v>
      </c>
      <c r="O373" s="82">
        <v>5318469.6813000003</v>
      </c>
      <c r="P373" s="82">
        <v>0</v>
      </c>
      <c r="Q373" s="82">
        <f t="shared" si="109"/>
        <v>5318469.6813000003</v>
      </c>
      <c r="R373" s="82">
        <v>102466405.2951</v>
      </c>
      <c r="S373" s="91">
        <f t="shared" si="98"/>
        <v>341636800.74809998</v>
      </c>
      <c r="T373" s="90"/>
      <c r="U373" s="206"/>
      <c r="V373" s="92">
        <v>2</v>
      </c>
      <c r="W373" s="79" t="s">
        <v>126</v>
      </c>
      <c r="X373" s="82" t="s">
        <v>868</v>
      </c>
      <c r="Y373" s="82">
        <v>91877995.941400006</v>
      </c>
      <c r="Z373" s="82">
        <v>0</v>
      </c>
      <c r="AA373" s="82">
        <v>6714078.3185999999</v>
      </c>
      <c r="AB373" s="82">
        <v>2797532.63</v>
      </c>
      <c r="AC373" s="82">
        <v>12169266.952400001</v>
      </c>
      <c r="AD373" s="82">
        <v>4867706.7810000004</v>
      </c>
      <c r="AE373" s="82">
        <v>4059908.648</v>
      </c>
      <c r="AF373" s="82">
        <v>27682105.539999999</v>
      </c>
      <c r="AG373" s="82">
        <v>4888316.0828999998</v>
      </c>
      <c r="AH373" s="82">
        <v>25387834.59</v>
      </c>
      <c r="AI373" s="82">
        <v>4505057.8444999997</v>
      </c>
      <c r="AJ373" s="82">
        <v>0</v>
      </c>
      <c r="AK373" s="82">
        <f t="shared" si="100"/>
        <v>4505057.8444999997</v>
      </c>
      <c r="AL373" s="82">
        <v>64541634.207800001</v>
      </c>
      <c r="AM373" s="91">
        <f t="shared" si="111"/>
        <v>249491437.53659999</v>
      </c>
    </row>
    <row r="374" spans="1:39" ht="24.9" customHeight="1">
      <c r="A374" s="204"/>
      <c r="B374" s="206"/>
      <c r="C374" s="78">
        <v>11</v>
      </c>
      <c r="D374" s="82" t="s">
        <v>869</v>
      </c>
      <c r="E374" s="82">
        <v>115805543.46250001</v>
      </c>
      <c r="F374" s="82">
        <v>0</v>
      </c>
      <c r="G374" s="82">
        <v>8462608.2727000006</v>
      </c>
      <c r="H374" s="82">
        <v>3047152.75</v>
      </c>
      <c r="I374" s="82">
        <v>15338477.4944</v>
      </c>
      <c r="J374" s="82">
        <v>5302045.7778000003</v>
      </c>
      <c r="K374" s="82">
        <v>5117220.0980000002</v>
      </c>
      <c r="L374" s="82">
        <v>34891284.289999999</v>
      </c>
      <c r="M374" s="82">
        <v>8979009.0701000001</v>
      </c>
      <c r="N374" s="82">
        <v>50055962.149999999</v>
      </c>
      <c r="O374" s="82">
        <v>5678298.3419000003</v>
      </c>
      <c r="P374" s="82">
        <v>0</v>
      </c>
      <c r="Q374" s="82">
        <f t="shared" si="109"/>
        <v>5678298.3419000003</v>
      </c>
      <c r="R374" s="82">
        <v>109264685.72849999</v>
      </c>
      <c r="S374" s="91">
        <f t="shared" si="98"/>
        <v>361942287.43589997</v>
      </c>
      <c r="T374" s="90"/>
      <c r="U374" s="206"/>
      <c r="V374" s="92">
        <v>3</v>
      </c>
      <c r="W374" s="79" t="s">
        <v>126</v>
      </c>
      <c r="X374" s="82" t="s">
        <v>870</v>
      </c>
      <c r="Y374" s="82">
        <v>76928518.3292</v>
      </c>
      <c r="Z374" s="82">
        <v>0</v>
      </c>
      <c r="AA374" s="82">
        <v>5621629.9855000004</v>
      </c>
      <c r="AB374" s="82">
        <v>2342345.83</v>
      </c>
      <c r="AC374" s="82">
        <v>10189204.3488</v>
      </c>
      <c r="AD374" s="82">
        <v>4075681.7395000001</v>
      </c>
      <c r="AE374" s="82">
        <v>3399320.5189</v>
      </c>
      <c r="AF374" s="82">
        <v>23177947.469999999</v>
      </c>
      <c r="AG374" s="82">
        <v>4658438.9039000003</v>
      </c>
      <c r="AH374" s="82">
        <v>24164152.379999999</v>
      </c>
      <c r="AI374" s="82">
        <v>3772039.4467000002</v>
      </c>
      <c r="AJ374" s="82">
        <v>0</v>
      </c>
      <c r="AK374" s="82">
        <f t="shared" si="100"/>
        <v>3772039.4467000002</v>
      </c>
      <c r="AL374" s="82">
        <v>61330794.312700003</v>
      </c>
      <c r="AM374" s="91">
        <f t="shared" si="111"/>
        <v>219660073.26520002</v>
      </c>
    </row>
    <row r="375" spans="1:39" ht="24.9" customHeight="1">
      <c r="A375" s="204"/>
      <c r="B375" s="206"/>
      <c r="C375" s="78">
        <v>12</v>
      </c>
      <c r="D375" s="82" t="s">
        <v>871</v>
      </c>
      <c r="E375" s="82">
        <v>100076147.22319999</v>
      </c>
      <c r="F375" s="82">
        <v>0</v>
      </c>
      <c r="G375" s="82">
        <v>7313166.5900999997</v>
      </c>
      <c r="H375" s="82">
        <v>2476755.38</v>
      </c>
      <c r="I375" s="82">
        <v>13255114.444499999</v>
      </c>
      <c r="J375" s="82">
        <v>4309554.3629000001</v>
      </c>
      <c r="K375" s="82">
        <v>4422168.8925999999</v>
      </c>
      <c r="L375" s="82">
        <v>30152142.969999999</v>
      </c>
      <c r="M375" s="82">
        <v>7220933.2334000003</v>
      </c>
      <c r="N375" s="82">
        <v>40697372.75</v>
      </c>
      <c r="O375" s="82">
        <v>4907038.1594000002</v>
      </c>
      <c r="P375" s="82">
        <v>0</v>
      </c>
      <c r="Q375" s="82">
        <f t="shared" si="109"/>
        <v>4907038.1594000002</v>
      </c>
      <c r="R375" s="82">
        <v>84708529.000100002</v>
      </c>
      <c r="S375" s="91">
        <f t="shared" si="98"/>
        <v>299538923.00619996</v>
      </c>
      <c r="T375" s="90"/>
      <c r="U375" s="206"/>
      <c r="V375" s="92">
        <v>4</v>
      </c>
      <c r="W375" s="79" t="s">
        <v>126</v>
      </c>
      <c r="X375" s="82" t="s">
        <v>872</v>
      </c>
      <c r="Y375" s="82">
        <v>86131893.812800005</v>
      </c>
      <c r="Z375" s="82">
        <v>0</v>
      </c>
      <c r="AA375" s="82">
        <v>6294176.0415000003</v>
      </c>
      <c r="AB375" s="82">
        <v>2622573.35</v>
      </c>
      <c r="AC375" s="82">
        <v>11408194.074999999</v>
      </c>
      <c r="AD375" s="82">
        <v>4563277.63</v>
      </c>
      <c r="AE375" s="82">
        <v>3805999.6516999998</v>
      </c>
      <c r="AF375" s="82">
        <v>25950850.920000002</v>
      </c>
      <c r="AG375" s="82">
        <v>5190728.1689999998</v>
      </c>
      <c r="AH375" s="82">
        <v>26997634.629999999</v>
      </c>
      <c r="AI375" s="82">
        <v>4223308.9643999999</v>
      </c>
      <c r="AJ375" s="82">
        <v>0</v>
      </c>
      <c r="AK375" s="82">
        <f t="shared" si="100"/>
        <v>4223308.9643999999</v>
      </c>
      <c r="AL375" s="82">
        <v>68765615.009599999</v>
      </c>
      <c r="AM375" s="91">
        <f t="shared" si="111"/>
        <v>245954252.25400001</v>
      </c>
    </row>
    <row r="376" spans="1:39" ht="24.9" customHeight="1">
      <c r="A376" s="204"/>
      <c r="B376" s="206"/>
      <c r="C376" s="78">
        <v>13</v>
      </c>
      <c r="D376" s="82" t="s">
        <v>873</v>
      </c>
      <c r="E376" s="82">
        <v>86702741.287400007</v>
      </c>
      <c r="F376" s="82">
        <v>0</v>
      </c>
      <c r="G376" s="82">
        <v>6335891.3032</v>
      </c>
      <c r="H376" s="82">
        <v>2639954.71</v>
      </c>
      <c r="I376" s="82">
        <v>11483802.9871</v>
      </c>
      <c r="J376" s="82">
        <v>4593521.1948999995</v>
      </c>
      <c r="K376" s="82">
        <v>3831224.2834000001</v>
      </c>
      <c r="L376" s="82">
        <v>26122842.699999999</v>
      </c>
      <c r="M376" s="82">
        <v>7020958.5998999998</v>
      </c>
      <c r="N376" s="82">
        <v>39632867.770000003</v>
      </c>
      <c r="O376" s="82">
        <v>4251299.3537999997</v>
      </c>
      <c r="P376" s="82">
        <v>0</v>
      </c>
      <c r="Q376" s="82">
        <f t="shared" si="109"/>
        <v>4251299.3537999997</v>
      </c>
      <c r="R376" s="82">
        <v>81915356.862100005</v>
      </c>
      <c r="S376" s="91">
        <f t="shared" si="98"/>
        <v>274530461.05180001</v>
      </c>
      <c r="T376" s="90"/>
      <c r="U376" s="206"/>
      <c r="V376" s="92">
        <v>5</v>
      </c>
      <c r="W376" s="79" t="s">
        <v>126</v>
      </c>
      <c r="X376" s="82" t="s">
        <v>874</v>
      </c>
      <c r="Y376" s="82">
        <v>120806570.19939999</v>
      </c>
      <c r="Z376" s="82">
        <v>0</v>
      </c>
      <c r="AA376" s="82">
        <v>8828063.4052000009</v>
      </c>
      <c r="AB376" s="82">
        <v>3678359.75</v>
      </c>
      <c r="AC376" s="82">
        <v>16000864.922</v>
      </c>
      <c r="AD376" s="82">
        <v>6400345.9687999999</v>
      </c>
      <c r="AE376" s="82">
        <v>5338205.6721999999</v>
      </c>
      <c r="AF376" s="82">
        <v>36398053.659999996</v>
      </c>
      <c r="AG376" s="82">
        <v>6975134.7977</v>
      </c>
      <c r="AH376" s="82">
        <v>36496388.100000001</v>
      </c>
      <c r="AI376" s="82">
        <v>5923513.9075999996</v>
      </c>
      <c r="AJ376" s="82">
        <v>0</v>
      </c>
      <c r="AK376" s="82">
        <f t="shared" si="100"/>
        <v>5923513.9075999996</v>
      </c>
      <c r="AL376" s="82">
        <v>93689550.556799993</v>
      </c>
      <c r="AM376" s="91">
        <f t="shared" si="111"/>
        <v>340535050.93969995</v>
      </c>
    </row>
    <row r="377" spans="1:39" ht="24.9" customHeight="1">
      <c r="A377" s="204"/>
      <c r="B377" s="206"/>
      <c r="C377" s="78">
        <v>14</v>
      </c>
      <c r="D377" s="82" t="s">
        <v>875</v>
      </c>
      <c r="E377" s="82">
        <v>89275365.017700002</v>
      </c>
      <c r="F377" s="82">
        <v>0</v>
      </c>
      <c r="G377" s="82">
        <v>6523888.4078000002</v>
      </c>
      <c r="H377" s="82">
        <v>2718286.84</v>
      </c>
      <c r="I377" s="82">
        <v>11824547.739</v>
      </c>
      <c r="J377" s="82">
        <v>4729819.0955999997</v>
      </c>
      <c r="K377" s="82">
        <v>3944903.4860999999</v>
      </c>
      <c r="L377" s="82">
        <v>26897953.66</v>
      </c>
      <c r="M377" s="82">
        <v>6448487.1087999996</v>
      </c>
      <c r="N377" s="82">
        <v>36585487.490000002</v>
      </c>
      <c r="O377" s="82">
        <v>4377442.9271999998</v>
      </c>
      <c r="P377" s="82">
        <v>0</v>
      </c>
      <c r="Q377" s="82">
        <f t="shared" si="109"/>
        <v>4377442.9271999998</v>
      </c>
      <c r="R377" s="82">
        <v>73919285.610400006</v>
      </c>
      <c r="S377" s="91">
        <f t="shared" si="98"/>
        <v>267245467.38260001</v>
      </c>
      <c r="T377" s="90"/>
      <c r="U377" s="206"/>
      <c r="V377" s="92">
        <v>6</v>
      </c>
      <c r="W377" s="79" t="s">
        <v>126</v>
      </c>
      <c r="X377" s="82" t="s">
        <v>876</v>
      </c>
      <c r="Y377" s="82">
        <v>100117445.06029999</v>
      </c>
      <c r="Z377" s="82">
        <v>0</v>
      </c>
      <c r="AA377" s="82">
        <v>7316184.4716999996</v>
      </c>
      <c r="AB377" s="82">
        <v>3048410.2</v>
      </c>
      <c r="AC377" s="82">
        <v>13260584.354900001</v>
      </c>
      <c r="AD377" s="82">
        <v>5304233.7418999998</v>
      </c>
      <c r="AE377" s="82">
        <v>4423993.7631999999</v>
      </c>
      <c r="AF377" s="82">
        <v>30164585.68</v>
      </c>
      <c r="AG377" s="82">
        <v>5412873.8085000003</v>
      </c>
      <c r="AH377" s="82">
        <v>28180160.309999999</v>
      </c>
      <c r="AI377" s="82">
        <v>4909063.1179999998</v>
      </c>
      <c r="AJ377" s="82">
        <v>0</v>
      </c>
      <c r="AK377" s="82">
        <f t="shared" si="100"/>
        <v>4909063.1179999998</v>
      </c>
      <c r="AL377" s="82">
        <v>71868463.605399996</v>
      </c>
      <c r="AM377" s="91">
        <f t="shared" si="111"/>
        <v>274005998.11389995</v>
      </c>
    </row>
    <row r="378" spans="1:39" ht="24.9" customHeight="1">
      <c r="A378" s="204"/>
      <c r="B378" s="206"/>
      <c r="C378" s="78">
        <v>15</v>
      </c>
      <c r="D378" s="82" t="s">
        <v>877</v>
      </c>
      <c r="E378" s="82">
        <v>103344974.52249999</v>
      </c>
      <c r="F378" s="82">
        <v>0</v>
      </c>
      <c r="G378" s="82">
        <v>7552039.4809999997</v>
      </c>
      <c r="H378" s="82">
        <v>3146683.12</v>
      </c>
      <c r="I378" s="82">
        <v>13688071.5592</v>
      </c>
      <c r="J378" s="82">
        <v>5475228.6237000003</v>
      </c>
      <c r="K378" s="82">
        <v>4566611.9672999997</v>
      </c>
      <c r="L378" s="82">
        <v>31137014.5</v>
      </c>
      <c r="M378" s="82">
        <v>7668513.1392000001</v>
      </c>
      <c r="N378" s="82">
        <v>43079930.130000003</v>
      </c>
      <c r="O378" s="82">
        <v>5067318.7132000001</v>
      </c>
      <c r="P378" s="82">
        <v>0</v>
      </c>
      <c r="Q378" s="82">
        <f t="shared" si="109"/>
        <v>5067318.7132000001</v>
      </c>
      <c r="R378" s="82">
        <v>90960160.519099995</v>
      </c>
      <c r="S378" s="91">
        <f t="shared" si="98"/>
        <v>315686546.27520001</v>
      </c>
      <c r="T378" s="90"/>
      <c r="U378" s="206"/>
      <c r="V378" s="92">
        <v>7</v>
      </c>
      <c r="W378" s="79" t="s">
        <v>126</v>
      </c>
      <c r="X378" s="82" t="s">
        <v>878</v>
      </c>
      <c r="Y378" s="82">
        <v>92175145.899700001</v>
      </c>
      <c r="Z378" s="82">
        <v>0</v>
      </c>
      <c r="AA378" s="82">
        <v>6735792.8550000004</v>
      </c>
      <c r="AB378" s="82">
        <v>2806580.36</v>
      </c>
      <c r="AC378" s="82">
        <v>12208624.549799999</v>
      </c>
      <c r="AD378" s="82">
        <v>4883449.8198999995</v>
      </c>
      <c r="AE378" s="82">
        <v>4073039.1225000001</v>
      </c>
      <c r="AF378" s="82">
        <v>27771634.449999999</v>
      </c>
      <c r="AG378" s="82">
        <v>5116603.3959999997</v>
      </c>
      <c r="AH378" s="82">
        <v>26603053.629999999</v>
      </c>
      <c r="AI378" s="82">
        <v>4519628.0116999997</v>
      </c>
      <c r="AJ378" s="82">
        <v>0</v>
      </c>
      <c r="AK378" s="82">
        <f t="shared" si="100"/>
        <v>4519628.0116999997</v>
      </c>
      <c r="AL378" s="82">
        <v>67730267.441300005</v>
      </c>
      <c r="AM378" s="91">
        <f t="shared" si="111"/>
        <v>254623819.5359</v>
      </c>
    </row>
    <row r="379" spans="1:39" ht="24.9" customHeight="1">
      <c r="A379" s="204"/>
      <c r="B379" s="206"/>
      <c r="C379" s="78">
        <v>16</v>
      </c>
      <c r="D379" s="82" t="s">
        <v>879</v>
      </c>
      <c r="E379" s="82">
        <v>80157829.846499994</v>
      </c>
      <c r="F379" s="82">
        <v>0</v>
      </c>
      <c r="G379" s="82">
        <v>5857615.2203000002</v>
      </c>
      <c r="H379" s="82">
        <v>2440673.0099999998</v>
      </c>
      <c r="I379" s="82">
        <v>10616927.5868</v>
      </c>
      <c r="J379" s="82">
        <v>4246771.0347999996</v>
      </c>
      <c r="K379" s="82">
        <v>3542017.4685</v>
      </c>
      <c r="L379" s="82">
        <v>24150913.210000001</v>
      </c>
      <c r="M379" s="82">
        <v>6110738.6207999997</v>
      </c>
      <c r="N379" s="82">
        <v>34787584.719999999</v>
      </c>
      <c r="O379" s="82">
        <v>3930382.4213</v>
      </c>
      <c r="P379" s="82">
        <v>0</v>
      </c>
      <c r="Q379" s="82">
        <f t="shared" si="109"/>
        <v>3930382.4213</v>
      </c>
      <c r="R379" s="82">
        <v>69201738.941300005</v>
      </c>
      <c r="S379" s="91">
        <f t="shared" si="98"/>
        <v>245043192.08029997</v>
      </c>
      <c r="T379" s="90"/>
      <c r="U379" s="206"/>
      <c r="V379" s="92">
        <v>8</v>
      </c>
      <c r="W379" s="79" t="s">
        <v>126</v>
      </c>
      <c r="X379" s="82" t="s">
        <v>880</v>
      </c>
      <c r="Y379" s="82">
        <v>80081295.427100003</v>
      </c>
      <c r="Z379" s="82">
        <v>0</v>
      </c>
      <c r="AA379" s="82">
        <v>5852022.3894999996</v>
      </c>
      <c r="AB379" s="82">
        <v>2438342.66</v>
      </c>
      <c r="AC379" s="82">
        <v>10606790.581</v>
      </c>
      <c r="AD379" s="82">
        <v>4242716.2324000001</v>
      </c>
      <c r="AE379" s="82">
        <v>3538635.5625</v>
      </c>
      <c r="AF379" s="82">
        <v>24127854</v>
      </c>
      <c r="AG379" s="82">
        <v>4827182.4740000004</v>
      </c>
      <c r="AH379" s="82">
        <v>25062408.16</v>
      </c>
      <c r="AI379" s="82">
        <v>3926629.7056999998</v>
      </c>
      <c r="AJ379" s="82">
        <v>0</v>
      </c>
      <c r="AK379" s="82">
        <f t="shared" si="100"/>
        <v>3926629.7056999998</v>
      </c>
      <c r="AL379" s="82">
        <v>63687742.442199998</v>
      </c>
      <c r="AM379" s="91">
        <f t="shared" si="111"/>
        <v>228391619.63440001</v>
      </c>
    </row>
    <row r="380" spans="1:39" ht="24.9" customHeight="1">
      <c r="A380" s="204"/>
      <c r="B380" s="206"/>
      <c r="C380" s="78">
        <v>17</v>
      </c>
      <c r="D380" s="82" t="s">
        <v>881</v>
      </c>
      <c r="E380" s="82">
        <v>111533451.2957</v>
      </c>
      <c r="F380" s="82">
        <v>0</v>
      </c>
      <c r="G380" s="82">
        <v>8150420.7778000003</v>
      </c>
      <c r="H380" s="82">
        <v>3396008.66</v>
      </c>
      <c r="I380" s="82">
        <v>14772637.6598</v>
      </c>
      <c r="J380" s="82">
        <v>5909055.0639000004</v>
      </c>
      <c r="K380" s="82">
        <v>4928444.7143000001</v>
      </c>
      <c r="L380" s="82">
        <v>33604137.079999998</v>
      </c>
      <c r="M380" s="82">
        <v>8203361.4348999998</v>
      </c>
      <c r="N380" s="82">
        <v>45927034.609999999</v>
      </c>
      <c r="O380" s="82">
        <v>5468824.6573999999</v>
      </c>
      <c r="P380" s="82">
        <v>0</v>
      </c>
      <c r="Q380" s="82">
        <f t="shared" si="109"/>
        <v>5468824.6573999999</v>
      </c>
      <c r="R380" s="82">
        <v>98430724.814999998</v>
      </c>
      <c r="S380" s="91">
        <f t="shared" si="98"/>
        <v>340324100.76880002</v>
      </c>
      <c r="T380" s="90"/>
      <c r="U380" s="206"/>
      <c r="V380" s="92">
        <v>9</v>
      </c>
      <c r="W380" s="79" t="s">
        <v>126</v>
      </c>
      <c r="X380" s="82" t="s">
        <v>882</v>
      </c>
      <c r="Y380" s="82">
        <v>105614414.96610001</v>
      </c>
      <c r="Z380" s="82">
        <v>0</v>
      </c>
      <c r="AA380" s="82">
        <v>7717881.1573999999</v>
      </c>
      <c r="AB380" s="82">
        <v>3215783.82</v>
      </c>
      <c r="AC380" s="82">
        <v>13988659.5978</v>
      </c>
      <c r="AD380" s="82">
        <v>5595463.8391000004</v>
      </c>
      <c r="AE380" s="82">
        <v>4666894.0946000004</v>
      </c>
      <c r="AF380" s="82">
        <v>31820778.760000002</v>
      </c>
      <c r="AG380" s="82">
        <v>6194608.6699000001</v>
      </c>
      <c r="AH380" s="82">
        <v>32341491.370000001</v>
      </c>
      <c r="AI380" s="82">
        <v>5178596.2869999995</v>
      </c>
      <c r="AJ380" s="82">
        <v>0</v>
      </c>
      <c r="AK380" s="82">
        <f t="shared" si="100"/>
        <v>5178596.2869999995</v>
      </c>
      <c r="AL380" s="82">
        <v>82787448.654499993</v>
      </c>
      <c r="AM380" s="91">
        <f t="shared" si="111"/>
        <v>299122021.21639997</v>
      </c>
    </row>
    <row r="381" spans="1:39" ht="24.9" customHeight="1">
      <c r="A381" s="204"/>
      <c r="B381" s="206"/>
      <c r="C381" s="78">
        <v>18</v>
      </c>
      <c r="D381" s="82" t="s">
        <v>883</v>
      </c>
      <c r="E381" s="82">
        <v>75018974.052499995</v>
      </c>
      <c r="F381" s="82">
        <v>0</v>
      </c>
      <c r="G381" s="82">
        <v>5482088.0887000002</v>
      </c>
      <c r="H381" s="82">
        <v>2284203.37</v>
      </c>
      <c r="I381" s="82">
        <v>9936284.6609000005</v>
      </c>
      <c r="J381" s="82">
        <v>3974513.8643999998</v>
      </c>
      <c r="K381" s="82">
        <v>3314941.4983000001</v>
      </c>
      <c r="L381" s="82">
        <v>22602617.050000001</v>
      </c>
      <c r="M381" s="82">
        <v>6189872.5601000004</v>
      </c>
      <c r="N381" s="82">
        <v>35208830.509999998</v>
      </c>
      <c r="O381" s="82">
        <v>3678408.6773999999</v>
      </c>
      <c r="P381" s="82">
        <v>0</v>
      </c>
      <c r="Q381" s="82">
        <f t="shared" si="109"/>
        <v>3678408.6773999999</v>
      </c>
      <c r="R381" s="82">
        <v>70307052.703400001</v>
      </c>
      <c r="S381" s="91">
        <f t="shared" si="98"/>
        <v>237997787.03569996</v>
      </c>
      <c r="T381" s="90"/>
      <c r="U381" s="206"/>
      <c r="V381" s="92">
        <v>10</v>
      </c>
      <c r="W381" s="79" t="s">
        <v>126</v>
      </c>
      <c r="X381" s="82" t="s">
        <v>884</v>
      </c>
      <c r="Y381" s="82">
        <v>74485051.064999998</v>
      </c>
      <c r="Z381" s="82">
        <v>0</v>
      </c>
      <c r="AA381" s="82">
        <v>5443071.1216000002</v>
      </c>
      <c r="AB381" s="82">
        <v>2267946.2999999998</v>
      </c>
      <c r="AC381" s="82">
        <v>9865566.4079</v>
      </c>
      <c r="AD381" s="82">
        <v>3946226.5630999999</v>
      </c>
      <c r="AE381" s="82">
        <v>3291348.4874</v>
      </c>
      <c r="AF381" s="82">
        <v>22441750.32</v>
      </c>
      <c r="AG381" s="82">
        <v>4865099.6856000004</v>
      </c>
      <c r="AH381" s="82">
        <v>25264249.059999999</v>
      </c>
      <c r="AI381" s="82">
        <v>3652228.8078999999</v>
      </c>
      <c r="AJ381" s="82">
        <v>0</v>
      </c>
      <c r="AK381" s="82">
        <f t="shared" si="100"/>
        <v>3652228.8078999999</v>
      </c>
      <c r="AL381" s="82">
        <v>64217356.109399997</v>
      </c>
      <c r="AM381" s="91">
        <f t="shared" si="111"/>
        <v>219739893.92789999</v>
      </c>
    </row>
    <row r="382" spans="1:39" ht="24.9" customHeight="1">
      <c r="A382" s="204"/>
      <c r="B382" s="206"/>
      <c r="C382" s="78">
        <v>19</v>
      </c>
      <c r="D382" s="82" t="s">
        <v>885</v>
      </c>
      <c r="E382" s="82">
        <v>98987440.577800006</v>
      </c>
      <c r="F382" s="82">
        <v>0</v>
      </c>
      <c r="G382" s="82">
        <v>7233608.2408999996</v>
      </c>
      <c r="H382" s="82">
        <v>3014003.43</v>
      </c>
      <c r="I382" s="82">
        <v>13110914.9366</v>
      </c>
      <c r="J382" s="82">
        <v>5244365.9747000001</v>
      </c>
      <c r="K382" s="82">
        <v>4374061.0788000003</v>
      </c>
      <c r="L382" s="82">
        <v>29824124.370000001</v>
      </c>
      <c r="M382" s="82">
        <v>7721065.8282000003</v>
      </c>
      <c r="N382" s="82">
        <v>43359678.609999999</v>
      </c>
      <c r="O382" s="82">
        <v>4853655.5581999999</v>
      </c>
      <c r="P382" s="82">
        <v>0</v>
      </c>
      <c r="Q382" s="82">
        <f t="shared" si="109"/>
        <v>4853655.5581999999</v>
      </c>
      <c r="R382" s="82">
        <v>91694197.152600005</v>
      </c>
      <c r="S382" s="91">
        <f t="shared" si="98"/>
        <v>309417115.75780004</v>
      </c>
      <c r="T382" s="90"/>
      <c r="U382" s="206"/>
      <c r="V382" s="92">
        <v>11</v>
      </c>
      <c r="W382" s="79" t="s">
        <v>126</v>
      </c>
      <c r="X382" s="82" t="s">
        <v>886</v>
      </c>
      <c r="Y382" s="82">
        <v>71344836.307999998</v>
      </c>
      <c r="Z382" s="82">
        <v>0</v>
      </c>
      <c r="AA382" s="82">
        <v>5213596.7235000003</v>
      </c>
      <c r="AB382" s="82">
        <v>2172331.9700000002</v>
      </c>
      <c r="AC382" s="82">
        <v>9449644.0613000002</v>
      </c>
      <c r="AD382" s="82">
        <v>3779857.6246000002</v>
      </c>
      <c r="AE382" s="82">
        <v>3152588.5490999999</v>
      </c>
      <c r="AF382" s="82">
        <v>21495628.719999999</v>
      </c>
      <c r="AG382" s="82">
        <v>4370869.1956000002</v>
      </c>
      <c r="AH382" s="82">
        <v>22633361.289999999</v>
      </c>
      <c r="AI382" s="82">
        <v>3498254.5186000001</v>
      </c>
      <c r="AJ382" s="82">
        <v>0</v>
      </c>
      <c r="AK382" s="82">
        <f t="shared" si="100"/>
        <v>3498254.5186000001</v>
      </c>
      <c r="AL382" s="82">
        <v>57314126.385300003</v>
      </c>
      <c r="AM382" s="91">
        <f t="shared" si="111"/>
        <v>204425095.34599999</v>
      </c>
    </row>
    <row r="383" spans="1:39" ht="24.9" customHeight="1">
      <c r="A383" s="204"/>
      <c r="B383" s="206"/>
      <c r="C383" s="78">
        <v>20</v>
      </c>
      <c r="D383" s="82" t="s">
        <v>887</v>
      </c>
      <c r="E383" s="82">
        <v>82993749.340599999</v>
      </c>
      <c r="F383" s="82">
        <v>0</v>
      </c>
      <c r="G383" s="82">
        <v>6064852.9315999998</v>
      </c>
      <c r="H383" s="82">
        <v>2527022.0499999998</v>
      </c>
      <c r="I383" s="82">
        <v>10992545.938300001</v>
      </c>
      <c r="J383" s="82">
        <v>4397018.3753000004</v>
      </c>
      <c r="K383" s="82">
        <v>3667331.1952999998</v>
      </c>
      <c r="L383" s="82">
        <v>25005353.079999998</v>
      </c>
      <c r="M383" s="82">
        <v>6223346.8589000003</v>
      </c>
      <c r="N383" s="82">
        <v>35387020.899999999</v>
      </c>
      <c r="O383" s="82">
        <v>4069436.1874000002</v>
      </c>
      <c r="P383" s="82">
        <v>0</v>
      </c>
      <c r="Q383" s="82">
        <f t="shared" si="109"/>
        <v>4069436.1874000002</v>
      </c>
      <c r="R383" s="82">
        <v>70774609.398699999</v>
      </c>
      <c r="S383" s="91">
        <f t="shared" si="98"/>
        <v>252102286.25610003</v>
      </c>
      <c r="T383" s="90"/>
      <c r="U383" s="206"/>
      <c r="V383" s="92">
        <v>12</v>
      </c>
      <c r="W383" s="79" t="s">
        <v>126</v>
      </c>
      <c r="X383" s="82" t="s">
        <v>888</v>
      </c>
      <c r="Y383" s="82">
        <v>76492575.047099993</v>
      </c>
      <c r="Z383" s="82">
        <v>0</v>
      </c>
      <c r="AA383" s="82">
        <v>5589772.9852999998</v>
      </c>
      <c r="AB383" s="82">
        <v>2329072.08</v>
      </c>
      <c r="AC383" s="82">
        <v>10131463.5359</v>
      </c>
      <c r="AD383" s="82">
        <v>4052585.4144000001</v>
      </c>
      <c r="AE383" s="82">
        <v>3380057.0392999998</v>
      </c>
      <c r="AF383" s="82">
        <v>23046601.25</v>
      </c>
      <c r="AG383" s="82">
        <v>4656359.0109000001</v>
      </c>
      <c r="AH383" s="82">
        <v>24153080.690000001</v>
      </c>
      <c r="AI383" s="82">
        <v>3750663.8204000001</v>
      </c>
      <c r="AJ383" s="82">
        <v>0</v>
      </c>
      <c r="AK383" s="82">
        <f t="shared" si="100"/>
        <v>3750663.8204000001</v>
      </c>
      <c r="AL383" s="82">
        <v>61301743.132200003</v>
      </c>
      <c r="AM383" s="91">
        <f t="shared" si="111"/>
        <v>218883974.00549999</v>
      </c>
    </row>
    <row r="384" spans="1:39" ht="24.9" customHeight="1">
      <c r="A384" s="204"/>
      <c r="B384" s="206"/>
      <c r="C384" s="78">
        <v>21</v>
      </c>
      <c r="D384" s="82" t="s">
        <v>889</v>
      </c>
      <c r="E384" s="82">
        <v>105786754.5309</v>
      </c>
      <c r="F384" s="82">
        <v>0</v>
      </c>
      <c r="G384" s="82">
        <v>7730475.0470000003</v>
      </c>
      <c r="H384" s="82">
        <v>3221031.27</v>
      </c>
      <c r="I384" s="82">
        <v>14011486.022600001</v>
      </c>
      <c r="J384" s="82">
        <v>5604594.409</v>
      </c>
      <c r="K384" s="82">
        <v>4674509.4422000004</v>
      </c>
      <c r="L384" s="82">
        <v>31872703.289999999</v>
      </c>
      <c r="M384" s="82">
        <v>7790747.6884000003</v>
      </c>
      <c r="N384" s="82">
        <v>43730609.090000004</v>
      </c>
      <c r="O384" s="82">
        <v>5187046.6205000002</v>
      </c>
      <c r="P384" s="82">
        <v>0</v>
      </c>
      <c r="Q384" s="82">
        <f t="shared" si="109"/>
        <v>5187046.6205000002</v>
      </c>
      <c r="R384" s="82">
        <v>92667487.748999998</v>
      </c>
      <c r="S384" s="91">
        <f t="shared" si="98"/>
        <v>322277445.15960002</v>
      </c>
      <c r="T384" s="90"/>
      <c r="U384" s="206"/>
      <c r="V384" s="92">
        <v>13</v>
      </c>
      <c r="W384" s="79" t="s">
        <v>126</v>
      </c>
      <c r="X384" s="82" t="s">
        <v>890</v>
      </c>
      <c r="Y384" s="82">
        <v>83194722.381500006</v>
      </c>
      <c r="Z384" s="82">
        <v>0</v>
      </c>
      <c r="AA384" s="82">
        <v>6079539.2416000003</v>
      </c>
      <c r="AB384" s="82">
        <v>2533141.35</v>
      </c>
      <c r="AC384" s="82">
        <v>11019164.875299999</v>
      </c>
      <c r="AD384" s="82">
        <v>4407665.9501999998</v>
      </c>
      <c r="AE384" s="82">
        <v>3676211.8002999998</v>
      </c>
      <c r="AF384" s="82">
        <v>25065904.649999999</v>
      </c>
      <c r="AG384" s="82">
        <v>5340317.1223999998</v>
      </c>
      <c r="AH384" s="82">
        <v>27793926.550000001</v>
      </c>
      <c r="AI384" s="82">
        <v>4079290.5074</v>
      </c>
      <c r="AJ384" s="82">
        <v>0</v>
      </c>
      <c r="AK384" s="82">
        <f t="shared" si="100"/>
        <v>4079290.5074</v>
      </c>
      <c r="AL384" s="82">
        <v>70855018.497899994</v>
      </c>
      <c r="AM384" s="91">
        <f t="shared" si="111"/>
        <v>244044902.92660004</v>
      </c>
    </row>
    <row r="385" spans="1:39" ht="24.9" customHeight="1">
      <c r="A385" s="204"/>
      <c r="B385" s="206"/>
      <c r="C385" s="78">
        <v>22</v>
      </c>
      <c r="D385" s="82" t="s">
        <v>891</v>
      </c>
      <c r="E385" s="82">
        <v>118354051.11229999</v>
      </c>
      <c r="F385" s="82">
        <v>0</v>
      </c>
      <c r="G385" s="82">
        <v>8648843.0701000001</v>
      </c>
      <c r="H385" s="82">
        <v>3603684.61</v>
      </c>
      <c r="I385" s="82">
        <v>15676028.0646</v>
      </c>
      <c r="J385" s="82">
        <v>6270411.2258000001</v>
      </c>
      <c r="K385" s="82">
        <v>5229833.6583000002</v>
      </c>
      <c r="L385" s="82">
        <v>35659129.270000003</v>
      </c>
      <c r="M385" s="82">
        <v>8042294.9567</v>
      </c>
      <c r="N385" s="82">
        <v>45069645.520000003</v>
      </c>
      <c r="O385" s="82">
        <v>5803259.4304999998</v>
      </c>
      <c r="P385" s="82">
        <v>0</v>
      </c>
      <c r="Q385" s="82">
        <f t="shared" si="109"/>
        <v>5803259.4304999998</v>
      </c>
      <c r="R385" s="82">
        <v>96181007.482500002</v>
      </c>
      <c r="S385" s="91">
        <f t="shared" si="98"/>
        <v>348538188.40080005</v>
      </c>
      <c r="T385" s="90"/>
      <c r="U385" s="206"/>
      <c r="V385" s="92">
        <v>14</v>
      </c>
      <c r="W385" s="79" t="s">
        <v>126</v>
      </c>
      <c r="X385" s="82" t="s">
        <v>892</v>
      </c>
      <c r="Y385" s="82">
        <v>91546327.862000003</v>
      </c>
      <c r="Z385" s="82">
        <v>0</v>
      </c>
      <c r="AA385" s="82">
        <v>6689841.3351999996</v>
      </c>
      <c r="AB385" s="82">
        <v>2787433.89</v>
      </c>
      <c r="AC385" s="82">
        <v>12125337.4201</v>
      </c>
      <c r="AD385" s="82">
        <v>4850134.9681000002</v>
      </c>
      <c r="AE385" s="82">
        <v>4045252.8853000002</v>
      </c>
      <c r="AF385" s="82">
        <v>27582176.600000001</v>
      </c>
      <c r="AG385" s="82">
        <v>5941896.2259</v>
      </c>
      <c r="AH385" s="82">
        <v>30996252.469999999</v>
      </c>
      <c r="AI385" s="82">
        <v>4488795.1490000002</v>
      </c>
      <c r="AJ385" s="82">
        <v>0</v>
      </c>
      <c r="AK385" s="82">
        <f t="shared" si="100"/>
        <v>4488795.1490000002</v>
      </c>
      <c r="AL385" s="82">
        <v>79257654.175899997</v>
      </c>
      <c r="AM385" s="91">
        <f t="shared" si="111"/>
        <v>270311102.98149997</v>
      </c>
    </row>
    <row r="386" spans="1:39" ht="24.9" customHeight="1">
      <c r="A386" s="204"/>
      <c r="B386" s="207"/>
      <c r="C386" s="78">
        <v>23</v>
      </c>
      <c r="D386" s="82" t="s">
        <v>893</v>
      </c>
      <c r="E386" s="82">
        <v>120849711.6814</v>
      </c>
      <c r="F386" s="82">
        <v>0</v>
      </c>
      <c r="G386" s="82">
        <v>8831216.0131000001</v>
      </c>
      <c r="H386" s="82">
        <v>3679673.34</v>
      </c>
      <c r="I386" s="82">
        <v>16006579.023800001</v>
      </c>
      <c r="J386" s="82">
        <v>6402631.6095000003</v>
      </c>
      <c r="K386" s="82">
        <v>5340112.0098000001</v>
      </c>
      <c r="L386" s="82">
        <v>36411051.840000004</v>
      </c>
      <c r="M386" s="82">
        <v>9042255.2404999994</v>
      </c>
      <c r="N386" s="82">
        <v>50392634.170000002</v>
      </c>
      <c r="O386" s="82">
        <v>5925629.2655999996</v>
      </c>
      <c r="P386" s="82">
        <v>0</v>
      </c>
      <c r="Q386" s="82">
        <f t="shared" si="109"/>
        <v>5925629.2655999996</v>
      </c>
      <c r="R386" s="82">
        <v>110148084.97579999</v>
      </c>
      <c r="S386" s="91">
        <f t="shared" si="98"/>
        <v>373029579.16949999</v>
      </c>
      <c r="T386" s="90"/>
      <c r="U386" s="206"/>
      <c r="V386" s="92">
        <v>15</v>
      </c>
      <c r="W386" s="79" t="s">
        <v>126</v>
      </c>
      <c r="X386" s="82" t="s">
        <v>894</v>
      </c>
      <c r="Y386" s="82">
        <v>84908303.482800007</v>
      </c>
      <c r="Z386" s="82">
        <v>0</v>
      </c>
      <c r="AA386" s="82">
        <v>6204760.9293</v>
      </c>
      <c r="AB386" s="82">
        <v>2585317.0499999998</v>
      </c>
      <c r="AC386" s="82">
        <v>11246129.1845</v>
      </c>
      <c r="AD386" s="82">
        <v>4498451.6738</v>
      </c>
      <c r="AE386" s="82">
        <v>3751931.5921</v>
      </c>
      <c r="AF386" s="82">
        <v>25582192.93</v>
      </c>
      <c r="AG386" s="82">
        <v>4540723.4939000001</v>
      </c>
      <c r="AH386" s="82">
        <v>23537529.699999999</v>
      </c>
      <c r="AI386" s="82">
        <v>4163312.6055000001</v>
      </c>
      <c r="AJ386" s="82">
        <v>0</v>
      </c>
      <c r="AK386" s="82">
        <f t="shared" si="100"/>
        <v>4163312.6055000001</v>
      </c>
      <c r="AL386" s="82">
        <v>59686588.757700004</v>
      </c>
      <c r="AM386" s="91">
        <f t="shared" si="111"/>
        <v>230705241.3996</v>
      </c>
    </row>
    <row r="387" spans="1:39" ht="24.9" customHeight="1">
      <c r="A387" s="78"/>
      <c r="B387" s="199" t="s">
        <v>895</v>
      </c>
      <c r="C387" s="200"/>
      <c r="D387" s="83"/>
      <c r="E387" s="83">
        <f>SUM(E364:E386)</f>
        <v>2357854155.4285998</v>
      </c>
      <c r="F387" s="83">
        <f t="shared" ref="F387:S387" si="112">SUM(F364:F386)</f>
        <v>0</v>
      </c>
      <c r="G387" s="83">
        <f t="shared" si="112"/>
        <v>172302598.69280002</v>
      </c>
      <c r="H387" s="83">
        <f t="shared" si="112"/>
        <v>71792749.460000008</v>
      </c>
      <c r="I387" s="83">
        <f t="shared" si="112"/>
        <v>312298460.13080001</v>
      </c>
      <c r="J387" s="83">
        <f t="shared" si="112"/>
        <v>124919384.05249999</v>
      </c>
      <c r="K387" s="83">
        <f t="shared" si="112"/>
        <v>104188955.99840002</v>
      </c>
      <c r="L387" s="83">
        <f t="shared" si="112"/>
        <v>710402604.17999995</v>
      </c>
      <c r="M387" s="83">
        <f t="shared" si="112"/>
        <v>171797064.77430001</v>
      </c>
      <c r="N387" s="83">
        <f t="shared" si="112"/>
        <v>966464857.63</v>
      </c>
      <c r="O387" s="83">
        <f t="shared" si="112"/>
        <v>115612767.23829998</v>
      </c>
      <c r="P387" s="83">
        <f t="shared" si="112"/>
        <v>0</v>
      </c>
      <c r="Q387" s="83">
        <f t="shared" si="112"/>
        <v>115612767.23829998</v>
      </c>
      <c r="R387" s="83">
        <f t="shared" si="112"/>
        <v>2028129571.4663999</v>
      </c>
      <c r="S387" s="91">
        <f t="shared" si="112"/>
        <v>7135763169.0520992</v>
      </c>
      <c r="T387" s="99"/>
      <c r="U387" s="206"/>
      <c r="V387" s="92">
        <v>16</v>
      </c>
      <c r="W387" s="79" t="s">
        <v>126</v>
      </c>
      <c r="X387" s="82" t="s">
        <v>896</v>
      </c>
      <c r="Y387" s="82">
        <v>88489004.933200002</v>
      </c>
      <c r="Z387" s="82">
        <v>0</v>
      </c>
      <c r="AA387" s="82">
        <v>6466424.3420000002</v>
      </c>
      <c r="AB387" s="82">
        <v>2694343.48</v>
      </c>
      <c r="AC387" s="82">
        <v>11720394.119999999</v>
      </c>
      <c r="AD387" s="82">
        <v>4688157.648</v>
      </c>
      <c r="AE387" s="82">
        <v>3910155.7746000001</v>
      </c>
      <c r="AF387" s="82">
        <v>26661029.649999999</v>
      </c>
      <c r="AG387" s="82">
        <v>5070137.9331</v>
      </c>
      <c r="AH387" s="82">
        <v>26355708.670000002</v>
      </c>
      <c r="AI387" s="82">
        <v>4338885.2982999999</v>
      </c>
      <c r="AJ387" s="82">
        <v>0</v>
      </c>
      <c r="AK387" s="82">
        <f t="shared" si="100"/>
        <v>4338885.2982999999</v>
      </c>
      <c r="AL387" s="82">
        <v>67081254.943300001</v>
      </c>
      <c r="AM387" s="91">
        <f t="shared" si="111"/>
        <v>247475496.79250005</v>
      </c>
    </row>
    <row r="388" spans="1:39" ht="24.9" customHeight="1">
      <c r="A388" s="204">
        <v>19</v>
      </c>
      <c r="B388" s="205" t="s">
        <v>110</v>
      </c>
      <c r="C388" s="78">
        <v>1</v>
      </c>
      <c r="D388" s="82" t="s">
        <v>897</v>
      </c>
      <c r="E388" s="82">
        <v>77551691.558699995</v>
      </c>
      <c r="F388" s="82">
        <f>-11651464.66</f>
        <v>-11651464.66</v>
      </c>
      <c r="G388" s="82">
        <v>5667169.0051999995</v>
      </c>
      <c r="H388" s="82">
        <v>2361320.42</v>
      </c>
      <c r="I388" s="82">
        <v>10271743.822000001</v>
      </c>
      <c r="J388" s="82">
        <v>4108697.5288</v>
      </c>
      <c r="K388" s="82">
        <v>3426857.3231000002</v>
      </c>
      <c r="L388" s="82">
        <v>23365704.579999998</v>
      </c>
      <c r="M388" s="82">
        <v>6200278.6139000002</v>
      </c>
      <c r="N388" s="82">
        <v>28866015.850000001</v>
      </c>
      <c r="O388" s="82">
        <v>3802595.5274</v>
      </c>
      <c r="P388" s="82">
        <v>0</v>
      </c>
      <c r="Q388" s="82">
        <f t="shared" ref="Q388:Q412" si="113">O388-P388</f>
        <v>3802595.5274</v>
      </c>
      <c r="R388" s="82">
        <v>76920406.047499999</v>
      </c>
      <c r="S388" s="95">
        <f t="shared" si="98"/>
        <v>230891015.61659998</v>
      </c>
      <c r="T388" s="90"/>
      <c r="U388" s="207"/>
      <c r="V388" s="92">
        <v>17</v>
      </c>
      <c r="W388" s="79" t="s">
        <v>126</v>
      </c>
      <c r="X388" s="82" t="s">
        <v>898</v>
      </c>
      <c r="Y388" s="82">
        <v>88278724.100799993</v>
      </c>
      <c r="Z388" s="82">
        <v>0</v>
      </c>
      <c r="AA388" s="82">
        <v>6451057.8556000004</v>
      </c>
      <c r="AB388" s="82">
        <v>2687940.77</v>
      </c>
      <c r="AC388" s="82">
        <v>11692542.363399999</v>
      </c>
      <c r="AD388" s="82">
        <v>4677016.9452999998</v>
      </c>
      <c r="AE388" s="82">
        <v>3900863.8764999998</v>
      </c>
      <c r="AF388" s="82">
        <v>26597673.719999999</v>
      </c>
      <c r="AG388" s="82">
        <v>4909681.2664000001</v>
      </c>
      <c r="AH388" s="82">
        <v>25501565.739999998</v>
      </c>
      <c r="AI388" s="82">
        <v>4328574.5889999997</v>
      </c>
      <c r="AJ388" s="82">
        <v>0</v>
      </c>
      <c r="AK388" s="82">
        <f t="shared" si="100"/>
        <v>4328574.5889999997</v>
      </c>
      <c r="AL388" s="82">
        <v>64840055.234499998</v>
      </c>
      <c r="AM388" s="91">
        <f t="shared" si="111"/>
        <v>243865696.46149996</v>
      </c>
    </row>
    <row r="389" spans="1:39" ht="24.9" customHeight="1">
      <c r="A389" s="204"/>
      <c r="B389" s="206"/>
      <c r="C389" s="78">
        <v>2</v>
      </c>
      <c r="D389" s="82" t="s">
        <v>899</v>
      </c>
      <c r="E389" s="82">
        <v>79433313.119100004</v>
      </c>
      <c r="F389" s="82">
        <f t="shared" ref="F389:F412" si="114">-11651464.66</f>
        <v>-11651464.66</v>
      </c>
      <c r="G389" s="82">
        <v>5804670.4210999999</v>
      </c>
      <c r="H389" s="82">
        <v>2418612.6800000002</v>
      </c>
      <c r="I389" s="82">
        <v>10520965.1382</v>
      </c>
      <c r="J389" s="82">
        <v>4208386.0552000003</v>
      </c>
      <c r="K389" s="82">
        <v>3510002.4937</v>
      </c>
      <c r="L389" s="82">
        <v>23932622.109999999</v>
      </c>
      <c r="M389" s="82">
        <v>6374684.7199999997</v>
      </c>
      <c r="N389" s="82">
        <v>29794414.449999999</v>
      </c>
      <c r="O389" s="82">
        <v>3894857.1605000002</v>
      </c>
      <c r="P389" s="82">
        <v>0</v>
      </c>
      <c r="Q389" s="82">
        <f t="shared" si="113"/>
        <v>3894857.1605000002</v>
      </c>
      <c r="R389" s="82">
        <v>79356446.3961</v>
      </c>
      <c r="S389" s="95">
        <f t="shared" si="98"/>
        <v>237597510.08389997</v>
      </c>
      <c r="T389" s="90"/>
      <c r="U389" s="78"/>
      <c r="V389" s="194" t="s">
        <v>900</v>
      </c>
      <c r="W389" s="195"/>
      <c r="X389" s="83"/>
      <c r="Y389" s="83">
        <f>Y372+Y373+Y374+Y375+Y376+Y377+Y378+Y379+Y380+Y381+Y382+Y383+Y384+Y385+Y386+Y387+Y388</f>
        <v>1495500186.7295003</v>
      </c>
      <c r="Z389" s="83">
        <f t="shared" ref="Z389:AM389" si="115">Z372+Z373+Z374+Z375+Z376+Z377+Z378+Z379+Z380+Z381+Z382+Z383+Z384+Z385+Z386+Z387+Z388</f>
        <v>0</v>
      </c>
      <c r="AA389" s="83">
        <f t="shared" si="115"/>
        <v>109285202.36310002</v>
      </c>
      <c r="AB389" s="83">
        <f t="shared" si="115"/>
        <v>45535500.990000002</v>
      </c>
      <c r="AC389" s="83">
        <f t="shared" si="115"/>
        <v>198079429.28340003</v>
      </c>
      <c r="AD389" s="83">
        <f t="shared" si="115"/>
        <v>79231771.713400021</v>
      </c>
      <c r="AE389" s="83">
        <f t="shared" si="115"/>
        <v>66083223.50720001</v>
      </c>
      <c r="AF389" s="83">
        <f t="shared" si="115"/>
        <v>450582248.5999999</v>
      </c>
      <c r="AG389" s="83">
        <f t="shared" si="115"/>
        <v>88181136.368399978</v>
      </c>
      <c r="AH389" s="83">
        <f t="shared" si="115"/>
        <v>458633782.54000008</v>
      </c>
      <c r="AI389" s="83">
        <f t="shared" si="115"/>
        <v>73328926.895899996</v>
      </c>
      <c r="AJ389" s="83">
        <f t="shared" si="115"/>
        <v>0</v>
      </c>
      <c r="AK389" s="83">
        <f t="shared" si="115"/>
        <v>73328926.895899996</v>
      </c>
      <c r="AL389" s="83">
        <f t="shared" si="115"/>
        <v>1168160042.3924999</v>
      </c>
      <c r="AM389" s="83">
        <f t="shared" si="115"/>
        <v>4232601451.3834</v>
      </c>
    </row>
    <row r="390" spans="1:39" ht="24.9" customHeight="1">
      <c r="A390" s="204"/>
      <c r="B390" s="206"/>
      <c r="C390" s="78">
        <v>3</v>
      </c>
      <c r="D390" s="82" t="s">
        <v>901</v>
      </c>
      <c r="E390" s="82">
        <v>72427531.969699994</v>
      </c>
      <c r="F390" s="82">
        <f t="shared" si="114"/>
        <v>-11651464.66</v>
      </c>
      <c r="G390" s="82">
        <v>5292715.8139000004</v>
      </c>
      <c r="H390" s="82">
        <v>2205298.2599999998</v>
      </c>
      <c r="I390" s="82">
        <v>9593047.4126999993</v>
      </c>
      <c r="J390" s="82">
        <v>3837218.9649999999</v>
      </c>
      <c r="K390" s="82">
        <v>3200430.7492999998</v>
      </c>
      <c r="L390" s="82">
        <v>21821836.27</v>
      </c>
      <c r="M390" s="82">
        <v>6077336.2477000002</v>
      </c>
      <c r="N390" s="82">
        <v>28211569.039999999</v>
      </c>
      <c r="O390" s="82">
        <v>3551342.3832</v>
      </c>
      <c r="P390" s="82">
        <v>0</v>
      </c>
      <c r="Q390" s="82">
        <f t="shared" si="113"/>
        <v>3551342.3832</v>
      </c>
      <c r="R390" s="82">
        <v>75203192.290299997</v>
      </c>
      <c r="S390" s="95">
        <f t="shared" si="98"/>
        <v>219770054.74180001</v>
      </c>
      <c r="T390" s="90"/>
      <c r="U390" s="205">
        <v>36</v>
      </c>
      <c r="V390" s="92">
        <v>1</v>
      </c>
      <c r="W390" s="79" t="s">
        <v>127</v>
      </c>
      <c r="X390" s="82" t="s">
        <v>902</v>
      </c>
      <c r="Y390" s="82">
        <v>83094151.899700001</v>
      </c>
      <c r="Z390" s="82">
        <v>0</v>
      </c>
      <c r="AA390" s="82">
        <v>6072189.9510000004</v>
      </c>
      <c r="AB390" s="82">
        <v>2530079.15</v>
      </c>
      <c r="AC390" s="82">
        <v>11005844.2861</v>
      </c>
      <c r="AD390" s="82">
        <v>4402337.7144999998</v>
      </c>
      <c r="AE390" s="82">
        <v>3671767.7877000002</v>
      </c>
      <c r="AF390" s="82">
        <v>25035603.57</v>
      </c>
      <c r="AG390" s="82">
        <v>5201571.0530000003</v>
      </c>
      <c r="AH390" s="82">
        <v>50309383.920000002</v>
      </c>
      <c r="AI390" s="82">
        <v>4074359.2305000001</v>
      </c>
      <c r="AJ390" s="82">
        <v>0</v>
      </c>
      <c r="AK390" s="82">
        <f t="shared" si="100"/>
        <v>4074359.2305000001</v>
      </c>
      <c r="AL390" s="82">
        <v>68630425.261299998</v>
      </c>
      <c r="AM390" s="91">
        <f t="shared" ref="AM390:AM403" si="116">Y390+Z390+AA390+AB390+AC390+AD390+AE390+AF390+AG390+AH390+AK390+AL390</f>
        <v>264027713.82380003</v>
      </c>
    </row>
    <row r="391" spans="1:39" ht="24.9" customHeight="1">
      <c r="A391" s="204"/>
      <c r="B391" s="206"/>
      <c r="C391" s="78">
        <v>4</v>
      </c>
      <c r="D391" s="82" t="s">
        <v>903</v>
      </c>
      <c r="E391" s="82">
        <v>78573859.134800002</v>
      </c>
      <c r="F391" s="82">
        <f t="shared" si="114"/>
        <v>-11651464.66</v>
      </c>
      <c r="G391" s="82">
        <v>5741864.9441</v>
      </c>
      <c r="H391" s="82">
        <v>2392443.73</v>
      </c>
      <c r="I391" s="82">
        <v>10407130.211100001</v>
      </c>
      <c r="J391" s="82">
        <v>4162852.0844999999</v>
      </c>
      <c r="K391" s="82">
        <v>3472024.9057999998</v>
      </c>
      <c r="L391" s="82">
        <v>23673675.5</v>
      </c>
      <c r="M391" s="82">
        <v>6360593.7171999998</v>
      </c>
      <c r="N391" s="82">
        <v>29719405.219999999</v>
      </c>
      <c r="O391" s="82">
        <v>3852715.5151</v>
      </c>
      <c r="P391" s="82">
        <v>0</v>
      </c>
      <c r="Q391" s="82">
        <f t="shared" si="113"/>
        <v>3852715.5151</v>
      </c>
      <c r="R391" s="82">
        <v>79159628.450900003</v>
      </c>
      <c r="S391" s="95">
        <f t="shared" si="98"/>
        <v>235864728.75350004</v>
      </c>
      <c r="T391" s="90"/>
      <c r="U391" s="206"/>
      <c r="V391" s="92">
        <v>2</v>
      </c>
      <c r="W391" s="79" t="s">
        <v>127</v>
      </c>
      <c r="X391" s="82" t="s">
        <v>904</v>
      </c>
      <c r="Y391" s="82">
        <v>80455907.054900005</v>
      </c>
      <c r="Z391" s="82">
        <v>0</v>
      </c>
      <c r="AA391" s="82">
        <v>5879397.5164999999</v>
      </c>
      <c r="AB391" s="82">
        <v>2449748.9700000002</v>
      </c>
      <c r="AC391" s="82">
        <v>10656407.998600001</v>
      </c>
      <c r="AD391" s="82">
        <v>4262563.1995000001</v>
      </c>
      <c r="AE391" s="82">
        <v>3555188.9164</v>
      </c>
      <c r="AF391" s="82">
        <v>24240721.489999998</v>
      </c>
      <c r="AG391" s="82">
        <v>5687514.6394999996</v>
      </c>
      <c r="AH391" s="82">
        <v>52896158.850000001</v>
      </c>
      <c r="AI391" s="82">
        <v>3944998.0543</v>
      </c>
      <c r="AJ391" s="82">
        <v>0</v>
      </c>
      <c r="AK391" s="82">
        <f t="shared" si="100"/>
        <v>3944998.0543</v>
      </c>
      <c r="AL391" s="82">
        <v>75417906.564799994</v>
      </c>
      <c r="AM391" s="91">
        <f t="shared" si="116"/>
        <v>269446513.25450003</v>
      </c>
    </row>
    <row r="392" spans="1:39" ht="24.9" customHeight="1">
      <c r="A392" s="204"/>
      <c r="B392" s="206"/>
      <c r="C392" s="78">
        <v>5</v>
      </c>
      <c r="D392" s="82" t="s">
        <v>905</v>
      </c>
      <c r="E392" s="82">
        <v>95234103.856000006</v>
      </c>
      <c r="F392" s="82">
        <f t="shared" si="114"/>
        <v>-11651464.66</v>
      </c>
      <c r="G392" s="82">
        <v>6959329.3295</v>
      </c>
      <c r="H392" s="82">
        <v>2899720.55</v>
      </c>
      <c r="I392" s="82">
        <v>12613784.409700001</v>
      </c>
      <c r="J392" s="82">
        <v>5045513.7638999997</v>
      </c>
      <c r="K392" s="82">
        <v>4208208.4819999998</v>
      </c>
      <c r="L392" s="82">
        <v>28693274.02</v>
      </c>
      <c r="M392" s="82">
        <v>7321482.5032000002</v>
      </c>
      <c r="N392" s="82">
        <v>34834408.460000001</v>
      </c>
      <c r="O392" s="82">
        <v>4669618.0325999996</v>
      </c>
      <c r="P392" s="82">
        <v>0</v>
      </c>
      <c r="Q392" s="82">
        <f t="shared" si="113"/>
        <v>4669618.0325999996</v>
      </c>
      <c r="R392" s="82">
        <v>92580969.632300004</v>
      </c>
      <c r="S392" s="95">
        <f t="shared" ref="S392:S412" si="117">E392+F392+G392+H392+I392+J392+K392+L392+M392+N392+Q392+R392</f>
        <v>283408948.37919998</v>
      </c>
      <c r="T392" s="90"/>
      <c r="U392" s="206"/>
      <c r="V392" s="92">
        <v>3</v>
      </c>
      <c r="W392" s="79" t="s">
        <v>127</v>
      </c>
      <c r="X392" s="82" t="s">
        <v>906</v>
      </c>
      <c r="Y392" s="82">
        <v>94951148.795699999</v>
      </c>
      <c r="Z392" s="82">
        <v>0</v>
      </c>
      <c r="AA392" s="82">
        <v>6938652.0997000001</v>
      </c>
      <c r="AB392" s="82">
        <v>2891105.04</v>
      </c>
      <c r="AC392" s="82">
        <v>12576306.9307</v>
      </c>
      <c r="AD392" s="82">
        <v>5030522.7723000003</v>
      </c>
      <c r="AE392" s="82">
        <v>4195705.2522</v>
      </c>
      <c r="AF392" s="82">
        <v>28608021.93</v>
      </c>
      <c r="AG392" s="82">
        <v>5956790.0010000002</v>
      </c>
      <c r="AH392" s="82">
        <v>54329565.469999999</v>
      </c>
      <c r="AI392" s="82">
        <v>4655743.8846000005</v>
      </c>
      <c r="AJ392" s="82">
        <v>0</v>
      </c>
      <c r="AK392" s="82">
        <f t="shared" ref="AK392:AK410" si="118">AI392-AJ392</f>
        <v>4655743.8846000005</v>
      </c>
      <c r="AL392" s="82">
        <v>79179045.784299999</v>
      </c>
      <c r="AM392" s="91">
        <f t="shared" si="116"/>
        <v>299312607.9605</v>
      </c>
    </row>
    <row r="393" spans="1:39" ht="24.9" customHeight="1">
      <c r="A393" s="204"/>
      <c r="B393" s="206"/>
      <c r="C393" s="78">
        <v>6</v>
      </c>
      <c r="D393" s="82" t="s">
        <v>907</v>
      </c>
      <c r="E393" s="82">
        <v>75873479.016299993</v>
      </c>
      <c r="F393" s="82">
        <f t="shared" si="114"/>
        <v>-11651464.66</v>
      </c>
      <c r="G393" s="82">
        <v>5544531.9111000001</v>
      </c>
      <c r="H393" s="82">
        <v>2310221.63</v>
      </c>
      <c r="I393" s="82">
        <v>10049464.0887</v>
      </c>
      <c r="J393" s="82">
        <v>4019785.6354999999</v>
      </c>
      <c r="K393" s="82">
        <v>3352700.3985000001</v>
      </c>
      <c r="L393" s="82">
        <v>22860072.559999999</v>
      </c>
      <c r="M393" s="82">
        <v>6164931.3224999998</v>
      </c>
      <c r="N393" s="82">
        <v>28677855.149999999</v>
      </c>
      <c r="O393" s="82">
        <v>3720307.6573000001</v>
      </c>
      <c r="P393" s="82">
        <v>0</v>
      </c>
      <c r="Q393" s="82">
        <f t="shared" si="113"/>
        <v>3720307.6573000001</v>
      </c>
      <c r="R393" s="82">
        <v>76426688.079799995</v>
      </c>
      <c r="S393" s="95">
        <f t="shared" si="117"/>
        <v>227348572.78969997</v>
      </c>
      <c r="T393" s="90"/>
      <c r="U393" s="206"/>
      <c r="V393" s="92">
        <v>4</v>
      </c>
      <c r="W393" s="79" t="s">
        <v>127</v>
      </c>
      <c r="X393" s="82" t="s">
        <v>908</v>
      </c>
      <c r="Y393" s="82">
        <v>104798367.69850001</v>
      </c>
      <c r="Z393" s="82">
        <v>0</v>
      </c>
      <c r="AA393" s="82">
        <v>7658247.6705</v>
      </c>
      <c r="AB393" s="82">
        <v>3190936.53</v>
      </c>
      <c r="AC393" s="82">
        <v>13880573.902799999</v>
      </c>
      <c r="AD393" s="82">
        <v>5552229.5612000003</v>
      </c>
      <c r="AE393" s="82">
        <v>4630834.5645000003</v>
      </c>
      <c r="AF393" s="82">
        <v>31574910.25</v>
      </c>
      <c r="AG393" s="82">
        <v>6460799.2549999999</v>
      </c>
      <c r="AH393" s="82">
        <v>57012507.560000002</v>
      </c>
      <c r="AI393" s="82">
        <v>5138583.0050999997</v>
      </c>
      <c r="AJ393" s="82">
        <v>0</v>
      </c>
      <c r="AK393" s="82">
        <f t="shared" si="118"/>
        <v>5138583.0050999997</v>
      </c>
      <c r="AL393" s="82">
        <v>86218861.686900005</v>
      </c>
      <c r="AM393" s="91">
        <f t="shared" si="116"/>
        <v>326116851.68450004</v>
      </c>
    </row>
    <row r="394" spans="1:39" ht="24.9" customHeight="1">
      <c r="A394" s="204"/>
      <c r="B394" s="206"/>
      <c r="C394" s="78">
        <v>7</v>
      </c>
      <c r="D394" s="82" t="s">
        <v>909</v>
      </c>
      <c r="E394" s="82">
        <v>122468047.8531</v>
      </c>
      <c r="F394" s="82">
        <f t="shared" si="114"/>
        <v>-11651464.66</v>
      </c>
      <c r="G394" s="82">
        <v>8949477.5803999994</v>
      </c>
      <c r="H394" s="82">
        <v>3728948.99</v>
      </c>
      <c r="I394" s="82">
        <v>16220928.114600001</v>
      </c>
      <c r="J394" s="82">
        <v>6488371.2457999997</v>
      </c>
      <c r="K394" s="82">
        <v>5411623.1149000004</v>
      </c>
      <c r="L394" s="82">
        <v>36898643.590000004</v>
      </c>
      <c r="M394" s="82">
        <v>8864283.9699000008</v>
      </c>
      <c r="N394" s="82">
        <v>43047049.329999998</v>
      </c>
      <c r="O394" s="82">
        <v>6004981.2148000002</v>
      </c>
      <c r="P394" s="82">
        <v>0</v>
      </c>
      <c r="Q394" s="82">
        <f t="shared" si="113"/>
        <v>6004981.2148000002</v>
      </c>
      <c r="R394" s="82">
        <v>114130253.13070001</v>
      </c>
      <c r="S394" s="95">
        <f t="shared" si="117"/>
        <v>360561143.47420001</v>
      </c>
      <c r="T394" s="90"/>
      <c r="U394" s="206"/>
      <c r="V394" s="92">
        <v>5</v>
      </c>
      <c r="W394" s="79" t="s">
        <v>127</v>
      </c>
      <c r="X394" s="82" t="s">
        <v>910</v>
      </c>
      <c r="Y394" s="82">
        <v>91215810.537799999</v>
      </c>
      <c r="Z394" s="82">
        <v>0</v>
      </c>
      <c r="AA394" s="82">
        <v>6665688.4445000002</v>
      </c>
      <c r="AB394" s="82">
        <v>2777370.19</v>
      </c>
      <c r="AC394" s="82">
        <v>12081560.305500001</v>
      </c>
      <c r="AD394" s="82">
        <v>4832624.1222000001</v>
      </c>
      <c r="AE394" s="82">
        <v>4030647.9722000002</v>
      </c>
      <c r="AF394" s="82">
        <v>27482594.379999999</v>
      </c>
      <c r="AG394" s="82">
        <v>5879539.9437999995</v>
      </c>
      <c r="AH394" s="82">
        <v>53918347.960000001</v>
      </c>
      <c r="AI394" s="82">
        <v>4472588.8783999998</v>
      </c>
      <c r="AJ394" s="82">
        <v>0</v>
      </c>
      <c r="AK394" s="82">
        <f t="shared" si="118"/>
        <v>4472588.8783999998</v>
      </c>
      <c r="AL394" s="82">
        <v>78100045.395099998</v>
      </c>
      <c r="AM394" s="91">
        <f t="shared" si="116"/>
        <v>291456818.12950003</v>
      </c>
    </row>
    <row r="395" spans="1:39" ht="24.9" customHeight="1">
      <c r="A395" s="204"/>
      <c r="B395" s="206"/>
      <c r="C395" s="78">
        <v>8</v>
      </c>
      <c r="D395" s="82" t="s">
        <v>911</v>
      </c>
      <c r="E395" s="82">
        <v>83439414.363999993</v>
      </c>
      <c r="F395" s="82">
        <f t="shared" si="114"/>
        <v>-11651464.66</v>
      </c>
      <c r="G395" s="82">
        <v>6097420.358</v>
      </c>
      <c r="H395" s="82">
        <v>2540591.8199999998</v>
      </c>
      <c r="I395" s="82">
        <v>11051574.398700001</v>
      </c>
      <c r="J395" s="82">
        <v>4420629.7594999997</v>
      </c>
      <c r="K395" s="82">
        <v>3687024.2596</v>
      </c>
      <c r="L395" s="82">
        <v>25139628.390000001</v>
      </c>
      <c r="M395" s="82">
        <v>6568681.0224000001</v>
      </c>
      <c r="N395" s="82">
        <v>30827095.57</v>
      </c>
      <c r="O395" s="82">
        <v>4091288.5003</v>
      </c>
      <c r="P395" s="82">
        <v>0</v>
      </c>
      <c r="Q395" s="82">
        <f t="shared" si="113"/>
        <v>4091288.5003</v>
      </c>
      <c r="R395" s="82">
        <v>82066115.402799994</v>
      </c>
      <c r="S395" s="95">
        <f t="shared" si="117"/>
        <v>248277999.18529996</v>
      </c>
      <c r="T395" s="90"/>
      <c r="U395" s="206"/>
      <c r="V395" s="92">
        <v>6</v>
      </c>
      <c r="W395" s="79" t="s">
        <v>127</v>
      </c>
      <c r="X395" s="82" t="s">
        <v>912</v>
      </c>
      <c r="Y395" s="82">
        <v>126658408.536</v>
      </c>
      <c r="Z395" s="82">
        <v>0</v>
      </c>
      <c r="AA395" s="82">
        <v>9255692.4638</v>
      </c>
      <c r="AB395" s="82">
        <v>3856538.53</v>
      </c>
      <c r="AC395" s="82">
        <v>16775942.590600001</v>
      </c>
      <c r="AD395" s="82">
        <v>6710377.0362</v>
      </c>
      <c r="AE395" s="82">
        <v>5596786.9444000004</v>
      </c>
      <c r="AF395" s="82">
        <v>38161165.759999998</v>
      </c>
      <c r="AG395" s="82">
        <v>7824653.6973999999</v>
      </c>
      <c r="AH395" s="82">
        <v>64272577.619999997</v>
      </c>
      <c r="AI395" s="82">
        <v>6210447.3557000002</v>
      </c>
      <c r="AJ395" s="82">
        <v>0</v>
      </c>
      <c r="AK395" s="82">
        <f t="shared" si="118"/>
        <v>6210447.3557000002</v>
      </c>
      <c r="AL395" s="82">
        <v>105268678.961</v>
      </c>
      <c r="AM395" s="91">
        <f t="shared" si="116"/>
        <v>390591269.49510002</v>
      </c>
    </row>
    <row r="396" spans="1:39" ht="24.9" customHeight="1">
      <c r="A396" s="204"/>
      <c r="B396" s="206"/>
      <c r="C396" s="78">
        <v>9</v>
      </c>
      <c r="D396" s="82" t="s">
        <v>913</v>
      </c>
      <c r="E396" s="82">
        <v>89694131.550799996</v>
      </c>
      <c r="F396" s="82">
        <f t="shared" si="114"/>
        <v>-11651464.66</v>
      </c>
      <c r="G396" s="82">
        <v>6554490.1995000001</v>
      </c>
      <c r="H396" s="82">
        <v>2731037.58</v>
      </c>
      <c r="I396" s="82">
        <v>11880013.4867</v>
      </c>
      <c r="J396" s="82">
        <v>4752005.3947000001</v>
      </c>
      <c r="K396" s="82">
        <v>3963407.9588000001</v>
      </c>
      <c r="L396" s="82">
        <v>27024124.66</v>
      </c>
      <c r="M396" s="82">
        <v>6758386.8647999996</v>
      </c>
      <c r="N396" s="82">
        <v>31836937.73</v>
      </c>
      <c r="O396" s="82">
        <v>4397976.3251</v>
      </c>
      <c r="P396" s="82">
        <v>0</v>
      </c>
      <c r="Q396" s="82">
        <f t="shared" si="113"/>
        <v>4397976.3251</v>
      </c>
      <c r="R396" s="82">
        <v>84715856.843400002</v>
      </c>
      <c r="S396" s="95">
        <f t="shared" si="117"/>
        <v>262656903.93380001</v>
      </c>
      <c r="T396" s="90"/>
      <c r="U396" s="206"/>
      <c r="V396" s="92">
        <v>7</v>
      </c>
      <c r="W396" s="79" t="s">
        <v>127</v>
      </c>
      <c r="X396" s="82" t="s">
        <v>914</v>
      </c>
      <c r="Y396" s="82">
        <v>96191566.318299994</v>
      </c>
      <c r="Z396" s="82">
        <v>0</v>
      </c>
      <c r="AA396" s="82">
        <v>7029296.8760000002</v>
      </c>
      <c r="AB396" s="82">
        <v>2928873.7</v>
      </c>
      <c r="AC396" s="82">
        <v>12740600.5879</v>
      </c>
      <c r="AD396" s="82">
        <v>5096240.2351000002</v>
      </c>
      <c r="AE396" s="82">
        <v>4250516.8724999996</v>
      </c>
      <c r="AF396" s="82">
        <v>28981749.809999999</v>
      </c>
      <c r="AG396" s="82">
        <v>6716157.8455999997</v>
      </c>
      <c r="AH396" s="82">
        <v>58371832.43</v>
      </c>
      <c r="AI396" s="82">
        <v>4716565.3318999996</v>
      </c>
      <c r="AJ396" s="82">
        <v>0</v>
      </c>
      <c r="AK396" s="82">
        <f t="shared" si="118"/>
        <v>4716565.3318999996</v>
      </c>
      <c r="AL396" s="82">
        <v>89785616.567900002</v>
      </c>
      <c r="AM396" s="91">
        <f t="shared" si="116"/>
        <v>316809016.57520002</v>
      </c>
    </row>
    <row r="397" spans="1:39" ht="24.9" customHeight="1">
      <c r="A397" s="204"/>
      <c r="B397" s="206"/>
      <c r="C397" s="78">
        <v>10</v>
      </c>
      <c r="D397" s="82" t="s">
        <v>915</v>
      </c>
      <c r="E397" s="82">
        <v>90322323.836300001</v>
      </c>
      <c r="F397" s="82">
        <f t="shared" si="114"/>
        <v>-11651464.66</v>
      </c>
      <c r="G397" s="82">
        <v>6600395.9918999998</v>
      </c>
      <c r="H397" s="82">
        <v>2750165</v>
      </c>
      <c r="I397" s="82">
        <v>11963217.735300001</v>
      </c>
      <c r="J397" s="82">
        <v>4785287.0941000003</v>
      </c>
      <c r="K397" s="82">
        <v>3991166.5452999999</v>
      </c>
      <c r="L397" s="82">
        <v>27213393.98</v>
      </c>
      <c r="M397" s="82">
        <v>7003247.9850000003</v>
      </c>
      <c r="N397" s="82">
        <v>33140382.460000001</v>
      </c>
      <c r="O397" s="82">
        <v>4428778.5054000001</v>
      </c>
      <c r="P397" s="82">
        <v>0</v>
      </c>
      <c r="Q397" s="82">
        <f t="shared" si="113"/>
        <v>4428778.5054000001</v>
      </c>
      <c r="R397" s="82">
        <v>88135986.918300003</v>
      </c>
      <c r="S397" s="95">
        <f t="shared" si="117"/>
        <v>268682881.39160001</v>
      </c>
      <c r="T397" s="90"/>
      <c r="U397" s="206"/>
      <c r="V397" s="92">
        <v>8</v>
      </c>
      <c r="W397" s="79" t="s">
        <v>127</v>
      </c>
      <c r="X397" s="82" t="s">
        <v>829</v>
      </c>
      <c r="Y397" s="82">
        <v>87271941.702700004</v>
      </c>
      <c r="Z397" s="82">
        <v>0</v>
      </c>
      <c r="AA397" s="82">
        <v>6377486.2045</v>
      </c>
      <c r="AB397" s="82">
        <v>2657285.92</v>
      </c>
      <c r="AC397" s="82">
        <v>11559193.7455</v>
      </c>
      <c r="AD397" s="82">
        <v>4623677.4983000001</v>
      </c>
      <c r="AE397" s="82">
        <v>3856376.1346999998</v>
      </c>
      <c r="AF397" s="82">
        <v>26294338.23</v>
      </c>
      <c r="AG397" s="82">
        <v>5597284.3076999998</v>
      </c>
      <c r="AH397" s="82">
        <v>52415844.740000002</v>
      </c>
      <c r="AI397" s="82">
        <v>4279208.983</v>
      </c>
      <c r="AJ397" s="82">
        <v>0</v>
      </c>
      <c r="AK397" s="82">
        <f t="shared" si="118"/>
        <v>4279208.983</v>
      </c>
      <c r="AL397" s="82">
        <v>74157602.473299995</v>
      </c>
      <c r="AM397" s="91">
        <f t="shared" si="116"/>
        <v>279090239.93970001</v>
      </c>
    </row>
    <row r="398" spans="1:39" ht="24.9" customHeight="1">
      <c r="A398" s="204"/>
      <c r="B398" s="206"/>
      <c r="C398" s="78">
        <v>11</v>
      </c>
      <c r="D398" s="82" t="s">
        <v>916</v>
      </c>
      <c r="E398" s="82">
        <v>83716311.142100006</v>
      </c>
      <c r="F398" s="82">
        <f t="shared" si="114"/>
        <v>-11651464.66</v>
      </c>
      <c r="G398" s="82">
        <v>6117654.8724999996</v>
      </c>
      <c r="H398" s="82">
        <v>2549022.86</v>
      </c>
      <c r="I398" s="82">
        <v>11088249.456499999</v>
      </c>
      <c r="J398" s="82">
        <v>4435299.7825999996</v>
      </c>
      <c r="K398" s="82">
        <v>3699259.7858000002</v>
      </c>
      <c r="L398" s="82">
        <v>25223055.170000002</v>
      </c>
      <c r="M398" s="82">
        <v>5950299.4325000001</v>
      </c>
      <c r="N398" s="82">
        <v>27535326.66</v>
      </c>
      <c r="O398" s="82">
        <v>4104865.5923000001</v>
      </c>
      <c r="P398" s="82">
        <v>0</v>
      </c>
      <c r="Q398" s="82">
        <f t="shared" si="113"/>
        <v>4104865.5923000001</v>
      </c>
      <c r="R398" s="82">
        <v>73428788.774599999</v>
      </c>
      <c r="S398" s="95">
        <f t="shared" si="117"/>
        <v>236196668.8689</v>
      </c>
      <c r="T398" s="90"/>
      <c r="U398" s="206"/>
      <c r="V398" s="92">
        <v>9</v>
      </c>
      <c r="W398" s="79" t="s">
        <v>127</v>
      </c>
      <c r="X398" s="82" t="s">
        <v>917</v>
      </c>
      <c r="Y398" s="82">
        <v>94343436.943200007</v>
      </c>
      <c r="Z398" s="82">
        <v>0</v>
      </c>
      <c r="AA398" s="82">
        <v>6894242.9358999999</v>
      </c>
      <c r="AB398" s="82">
        <v>2872601.22</v>
      </c>
      <c r="AC398" s="82">
        <v>12495815.3213</v>
      </c>
      <c r="AD398" s="82">
        <v>4998326.1284999996</v>
      </c>
      <c r="AE398" s="82">
        <v>4168851.656</v>
      </c>
      <c r="AF398" s="82">
        <v>28424923.199999999</v>
      </c>
      <c r="AG398" s="82">
        <v>5948285.3076999998</v>
      </c>
      <c r="AH398" s="82">
        <v>54284293.289999999</v>
      </c>
      <c r="AI398" s="82">
        <v>4625945.9223999996</v>
      </c>
      <c r="AJ398" s="82">
        <v>0</v>
      </c>
      <c r="AK398" s="82">
        <f t="shared" si="118"/>
        <v>4625945.9223999996</v>
      </c>
      <c r="AL398" s="82">
        <v>79060255.355199993</v>
      </c>
      <c r="AM398" s="91">
        <f t="shared" si="116"/>
        <v>298116977.2802</v>
      </c>
    </row>
    <row r="399" spans="1:39" ht="24.9" customHeight="1">
      <c r="A399" s="204"/>
      <c r="B399" s="206"/>
      <c r="C399" s="78">
        <v>12</v>
      </c>
      <c r="D399" s="82" t="s">
        <v>918</v>
      </c>
      <c r="E399" s="82">
        <v>82015523.102899998</v>
      </c>
      <c r="F399" s="82">
        <f t="shared" si="114"/>
        <v>-11651464.66</v>
      </c>
      <c r="G399" s="82">
        <v>5993368.0509000001</v>
      </c>
      <c r="H399" s="82">
        <v>2497236.69</v>
      </c>
      <c r="I399" s="82">
        <v>10862979.5922</v>
      </c>
      <c r="J399" s="82">
        <v>4345191.8369000005</v>
      </c>
      <c r="K399" s="82">
        <v>3624105.2943000002</v>
      </c>
      <c r="L399" s="82">
        <v>24710621.329999998</v>
      </c>
      <c r="M399" s="82">
        <v>6469151.0641999999</v>
      </c>
      <c r="N399" s="82">
        <v>30297277.690000001</v>
      </c>
      <c r="O399" s="82">
        <v>4021470.7768999999</v>
      </c>
      <c r="P399" s="82">
        <v>0</v>
      </c>
      <c r="Q399" s="82">
        <f t="shared" si="113"/>
        <v>4021470.7768999999</v>
      </c>
      <c r="R399" s="82">
        <v>80675917.551499993</v>
      </c>
      <c r="S399" s="95">
        <f t="shared" si="117"/>
        <v>243861378.31979999</v>
      </c>
      <c r="T399" s="90"/>
      <c r="U399" s="206"/>
      <c r="V399" s="92">
        <v>10</v>
      </c>
      <c r="W399" s="79" t="s">
        <v>127</v>
      </c>
      <c r="X399" s="82" t="s">
        <v>919</v>
      </c>
      <c r="Y399" s="82">
        <v>124525642.75300001</v>
      </c>
      <c r="Z399" s="82">
        <v>0</v>
      </c>
      <c r="AA399" s="82">
        <v>9099838.4276000001</v>
      </c>
      <c r="AB399" s="82">
        <v>3791599.34</v>
      </c>
      <c r="AC399" s="82">
        <v>16493457.15</v>
      </c>
      <c r="AD399" s="82">
        <v>6597382.8600000003</v>
      </c>
      <c r="AE399" s="82">
        <v>5502544.2026000004</v>
      </c>
      <c r="AF399" s="82">
        <v>37518580.479999997</v>
      </c>
      <c r="AG399" s="82">
        <v>6830856.8662</v>
      </c>
      <c r="AH399" s="82">
        <v>58982398.259999998</v>
      </c>
      <c r="AI399" s="82">
        <v>6105871.3565999996</v>
      </c>
      <c r="AJ399" s="82">
        <v>0</v>
      </c>
      <c r="AK399" s="82">
        <f t="shared" si="118"/>
        <v>6105871.3565999996</v>
      </c>
      <c r="AL399" s="82">
        <v>91387690.306199998</v>
      </c>
      <c r="AM399" s="91">
        <f t="shared" si="116"/>
        <v>366835862.00220001</v>
      </c>
    </row>
    <row r="400" spans="1:39" ht="24.9" customHeight="1">
      <c r="A400" s="204"/>
      <c r="B400" s="206"/>
      <c r="C400" s="78">
        <v>13</v>
      </c>
      <c r="D400" s="82" t="s">
        <v>920</v>
      </c>
      <c r="E400" s="82">
        <v>85694626.016399994</v>
      </c>
      <c r="F400" s="82">
        <f t="shared" si="114"/>
        <v>-11651464.66</v>
      </c>
      <c r="G400" s="82">
        <v>6262222.2510000002</v>
      </c>
      <c r="H400" s="82">
        <v>2609259.27</v>
      </c>
      <c r="I400" s="82">
        <v>11350277.8298</v>
      </c>
      <c r="J400" s="82">
        <v>4540111.1319000004</v>
      </c>
      <c r="K400" s="82">
        <v>3786677.6444999999</v>
      </c>
      <c r="L400" s="82">
        <v>25819105.629999999</v>
      </c>
      <c r="M400" s="82">
        <v>6602296.8846000005</v>
      </c>
      <c r="N400" s="82">
        <v>31006039.530000001</v>
      </c>
      <c r="O400" s="82">
        <v>4201868.3931</v>
      </c>
      <c r="P400" s="82">
        <v>0</v>
      </c>
      <c r="Q400" s="82">
        <f t="shared" si="113"/>
        <v>4201868.3931</v>
      </c>
      <c r="R400" s="82">
        <v>82535649.403500006</v>
      </c>
      <c r="S400" s="95">
        <f t="shared" si="117"/>
        <v>252756669.32480001</v>
      </c>
      <c r="T400" s="90"/>
      <c r="U400" s="206"/>
      <c r="V400" s="92">
        <v>11</v>
      </c>
      <c r="W400" s="79" t="s">
        <v>127</v>
      </c>
      <c r="X400" s="82" t="s">
        <v>921</v>
      </c>
      <c r="Y400" s="82">
        <v>77751316.736599997</v>
      </c>
      <c r="Z400" s="82">
        <v>0</v>
      </c>
      <c r="AA400" s="82">
        <v>5681756.8187999995</v>
      </c>
      <c r="AB400" s="82">
        <v>2367398.67</v>
      </c>
      <c r="AC400" s="82">
        <v>10298184.234200001</v>
      </c>
      <c r="AD400" s="82">
        <v>4119273.6937000002</v>
      </c>
      <c r="AE400" s="82">
        <v>3435678.3686000002</v>
      </c>
      <c r="AF400" s="82">
        <v>23425850.050000001</v>
      </c>
      <c r="AG400" s="82">
        <v>5129362.8306</v>
      </c>
      <c r="AH400" s="82">
        <v>49925005.109999999</v>
      </c>
      <c r="AI400" s="82">
        <v>3812383.7574</v>
      </c>
      <c r="AJ400" s="82">
        <v>0</v>
      </c>
      <c r="AK400" s="82">
        <f t="shared" si="118"/>
        <v>3812383.7574</v>
      </c>
      <c r="AL400" s="82">
        <v>67621847.367200002</v>
      </c>
      <c r="AM400" s="91">
        <f t="shared" si="116"/>
        <v>253568057.63709998</v>
      </c>
    </row>
    <row r="401" spans="1:41" ht="24.9" customHeight="1">
      <c r="A401" s="204"/>
      <c r="B401" s="206"/>
      <c r="C401" s="78">
        <v>14</v>
      </c>
      <c r="D401" s="82" t="s">
        <v>922</v>
      </c>
      <c r="E401" s="82">
        <v>76439990.950000003</v>
      </c>
      <c r="F401" s="82">
        <f t="shared" si="114"/>
        <v>-11651464.66</v>
      </c>
      <c r="G401" s="82">
        <v>5585930.3487</v>
      </c>
      <c r="H401" s="82">
        <v>2327470.98</v>
      </c>
      <c r="I401" s="82">
        <v>10124498.757099999</v>
      </c>
      <c r="J401" s="82">
        <v>4049799.5027999999</v>
      </c>
      <c r="K401" s="82">
        <v>3377733.4511000002</v>
      </c>
      <c r="L401" s="82">
        <v>23030758.079999998</v>
      </c>
      <c r="M401" s="82">
        <v>6073557.5939999996</v>
      </c>
      <c r="N401" s="82">
        <v>28191454.510000002</v>
      </c>
      <c r="O401" s="82">
        <v>3748085.4619999998</v>
      </c>
      <c r="P401" s="82">
        <v>0</v>
      </c>
      <c r="Q401" s="82">
        <f t="shared" si="113"/>
        <v>3748085.4619999998</v>
      </c>
      <c r="R401" s="82">
        <v>75150413.444100007</v>
      </c>
      <c r="S401" s="95">
        <f t="shared" si="117"/>
        <v>226448228.41980004</v>
      </c>
      <c r="T401" s="90"/>
      <c r="U401" s="206"/>
      <c r="V401" s="92">
        <v>12</v>
      </c>
      <c r="W401" s="79" t="s">
        <v>127</v>
      </c>
      <c r="X401" s="82" t="s">
        <v>923</v>
      </c>
      <c r="Y401" s="82">
        <v>89804055.952299997</v>
      </c>
      <c r="Z401" s="82">
        <v>0</v>
      </c>
      <c r="AA401" s="82">
        <v>6562523.0373999998</v>
      </c>
      <c r="AB401" s="82">
        <v>2734384.6</v>
      </c>
      <c r="AC401" s="82">
        <v>11894573.0052</v>
      </c>
      <c r="AD401" s="82">
        <v>4757829.2019999996</v>
      </c>
      <c r="AE401" s="82">
        <v>3968265.3028000002</v>
      </c>
      <c r="AF401" s="82">
        <v>27057244.010000002</v>
      </c>
      <c r="AG401" s="82">
        <v>5995393.2505999999</v>
      </c>
      <c r="AH401" s="82">
        <v>54535058.289999999</v>
      </c>
      <c r="AI401" s="82">
        <v>4403366.2533</v>
      </c>
      <c r="AJ401" s="82">
        <v>0</v>
      </c>
      <c r="AK401" s="82">
        <f t="shared" si="118"/>
        <v>4403366.2533</v>
      </c>
      <c r="AL401" s="82">
        <v>79718241.778099999</v>
      </c>
      <c r="AM401" s="91">
        <f t="shared" si="116"/>
        <v>291430934.68169999</v>
      </c>
    </row>
    <row r="402" spans="1:41" ht="24.9" customHeight="1">
      <c r="A402" s="204"/>
      <c r="B402" s="206"/>
      <c r="C402" s="78">
        <v>15</v>
      </c>
      <c r="D402" s="82" t="s">
        <v>924</v>
      </c>
      <c r="E402" s="82">
        <v>76041108.587699994</v>
      </c>
      <c r="F402" s="82">
        <f t="shared" si="114"/>
        <v>-11651464.66</v>
      </c>
      <c r="G402" s="82">
        <v>5556781.6129999999</v>
      </c>
      <c r="H402" s="82">
        <v>2315325.67</v>
      </c>
      <c r="I402" s="82">
        <v>10071666.673699999</v>
      </c>
      <c r="J402" s="82">
        <v>4028666.6694</v>
      </c>
      <c r="K402" s="82">
        <v>3360107.6209999998</v>
      </c>
      <c r="L402" s="82">
        <v>22910578.010000002</v>
      </c>
      <c r="M402" s="82">
        <v>5572575.6188000003</v>
      </c>
      <c r="N402" s="82">
        <v>25524627.23</v>
      </c>
      <c r="O402" s="82">
        <v>3728527.0454000002</v>
      </c>
      <c r="P402" s="82">
        <v>0</v>
      </c>
      <c r="Q402" s="82">
        <f t="shared" si="113"/>
        <v>3728527.0454000002</v>
      </c>
      <c r="R402" s="82">
        <v>68152881.458700001</v>
      </c>
      <c r="S402" s="95">
        <f t="shared" si="117"/>
        <v>215611381.53770003</v>
      </c>
      <c r="T402" s="90"/>
      <c r="U402" s="206"/>
      <c r="V402" s="92">
        <v>13</v>
      </c>
      <c r="W402" s="79" t="s">
        <v>127</v>
      </c>
      <c r="X402" s="82" t="s">
        <v>925</v>
      </c>
      <c r="Y402" s="82">
        <v>95144445.056600004</v>
      </c>
      <c r="Z402" s="82">
        <v>0</v>
      </c>
      <c r="AA402" s="82">
        <v>6952777.4212999996</v>
      </c>
      <c r="AB402" s="82">
        <v>2896990.59</v>
      </c>
      <c r="AC402" s="82">
        <v>12601909.075999999</v>
      </c>
      <c r="AD402" s="82">
        <v>5040763.6304000001</v>
      </c>
      <c r="AE402" s="82">
        <v>4204246.6353000002</v>
      </c>
      <c r="AF402" s="82">
        <v>28666260.539999999</v>
      </c>
      <c r="AG402" s="82">
        <v>6548906.1359000001</v>
      </c>
      <c r="AH402" s="82">
        <v>57481518.119999997</v>
      </c>
      <c r="AI402" s="82">
        <v>4665221.7887000004</v>
      </c>
      <c r="AJ402" s="82">
        <v>0</v>
      </c>
      <c r="AK402" s="82">
        <f t="shared" si="118"/>
        <v>4665221.7887000004</v>
      </c>
      <c r="AL402" s="82">
        <v>87449506.196099997</v>
      </c>
      <c r="AM402" s="91">
        <f t="shared" si="116"/>
        <v>311652545.19029999</v>
      </c>
    </row>
    <row r="403" spans="1:41" ht="24.9" customHeight="1">
      <c r="A403" s="204"/>
      <c r="B403" s="206"/>
      <c r="C403" s="78">
        <v>16</v>
      </c>
      <c r="D403" s="82" t="s">
        <v>926</v>
      </c>
      <c r="E403" s="82">
        <v>82183014.607199997</v>
      </c>
      <c r="F403" s="82">
        <f t="shared" si="114"/>
        <v>-11651464.66</v>
      </c>
      <c r="G403" s="82">
        <v>6005607.6634999998</v>
      </c>
      <c r="H403" s="82">
        <v>2502336.5299999998</v>
      </c>
      <c r="I403" s="82">
        <v>10885163.8901</v>
      </c>
      <c r="J403" s="82">
        <v>4354065.5559999999</v>
      </c>
      <c r="K403" s="82">
        <v>3631506.4156999998</v>
      </c>
      <c r="L403" s="82">
        <v>24761085.190000001</v>
      </c>
      <c r="M403" s="82">
        <v>6492977.273</v>
      </c>
      <c r="N403" s="82">
        <v>30424109.370000001</v>
      </c>
      <c r="O403" s="82">
        <v>4029683.3953999998</v>
      </c>
      <c r="P403" s="82">
        <v>0</v>
      </c>
      <c r="Q403" s="82">
        <f t="shared" si="113"/>
        <v>4029683.3953999998</v>
      </c>
      <c r="R403" s="82">
        <v>81008713.273399994</v>
      </c>
      <c r="S403" s="95">
        <f t="shared" si="117"/>
        <v>244626798.5043</v>
      </c>
      <c r="T403" s="90"/>
      <c r="U403" s="207"/>
      <c r="V403" s="92">
        <v>14</v>
      </c>
      <c r="W403" s="79" t="s">
        <v>127</v>
      </c>
      <c r="X403" s="82" t="s">
        <v>927</v>
      </c>
      <c r="Y403" s="82">
        <v>105078190.126</v>
      </c>
      <c r="Z403" s="82">
        <v>0</v>
      </c>
      <c r="AA403" s="82">
        <v>7678695.9800000004</v>
      </c>
      <c r="AB403" s="82">
        <v>3199456.66</v>
      </c>
      <c r="AC403" s="82">
        <v>13917636.4637</v>
      </c>
      <c r="AD403" s="82">
        <v>5567054.5854000002</v>
      </c>
      <c r="AE403" s="82">
        <v>4643199.3693000004</v>
      </c>
      <c r="AF403" s="82">
        <v>31659218.510000002</v>
      </c>
      <c r="AG403" s="82">
        <v>6851949.8125</v>
      </c>
      <c r="AH403" s="82">
        <v>59094680.240000002</v>
      </c>
      <c r="AI403" s="82">
        <v>5152303.5505999997</v>
      </c>
      <c r="AJ403" s="82">
        <v>0</v>
      </c>
      <c r="AK403" s="82">
        <f t="shared" si="118"/>
        <v>5152303.5505999997</v>
      </c>
      <c r="AL403" s="82">
        <v>91682308.822400004</v>
      </c>
      <c r="AM403" s="91">
        <f t="shared" si="116"/>
        <v>334524694.11989999</v>
      </c>
    </row>
    <row r="404" spans="1:41" ht="24.9" customHeight="1">
      <c r="A404" s="204"/>
      <c r="B404" s="206"/>
      <c r="C404" s="78">
        <v>17</v>
      </c>
      <c r="D404" s="82" t="s">
        <v>928</v>
      </c>
      <c r="E404" s="82">
        <v>93847305.549500003</v>
      </c>
      <c r="F404" s="82">
        <f t="shared" si="114"/>
        <v>-11651464.66</v>
      </c>
      <c r="G404" s="82">
        <v>6857987.6279999996</v>
      </c>
      <c r="H404" s="82">
        <v>2857494.85</v>
      </c>
      <c r="I404" s="82">
        <v>12430102.5757</v>
      </c>
      <c r="J404" s="82">
        <v>4972041.0302999998</v>
      </c>
      <c r="K404" s="82">
        <v>4146928.5817</v>
      </c>
      <c r="L404" s="82">
        <v>28275442.780000001</v>
      </c>
      <c r="M404" s="82">
        <v>7375603.2790999999</v>
      </c>
      <c r="N404" s="82">
        <v>35122504.18</v>
      </c>
      <c r="O404" s="82">
        <v>4601619.0895999996</v>
      </c>
      <c r="P404" s="82">
        <v>0</v>
      </c>
      <c r="Q404" s="82">
        <f t="shared" si="113"/>
        <v>4601619.0895999996</v>
      </c>
      <c r="R404" s="82">
        <v>93336908.726500005</v>
      </c>
      <c r="S404" s="95">
        <f t="shared" si="117"/>
        <v>282172473.61040002</v>
      </c>
      <c r="T404" s="90"/>
      <c r="U404" s="78"/>
      <c r="V404" s="194" t="s">
        <v>929</v>
      </c>
      <c r="W404" s="195"/>
      <c r="X404" s="83"/>
      <c r="Y404" s="83">
        <f>Y390+Y391+Y392+Y393+Y394+Y395+Y396+Y397+Y398+Y399+Y400+Y401+Y402+Y403</f>
        <v>1351284390.1113</v>
      </c>
      <c r="Z404" s="83">
        <f t="shared" ref="Z404:AM404" si="119">Z390+Z391+Z392+Z393+Z394+Z395+Z396+Z397+Z398+Z399+Z400+Z401+Z402+Z403</f>
        <v>0</v>
      </c>
      <c r="AA404" s="83">
        <f t="shared" si="119"/>
        <v>98746485.847500011</v>
      </c>
      <c r="AB404" s="83">
        <f t="shared" si="119"/>
        <v>41144369.109999999</v>
      </c>
      <c r="AC404" s="83">
        <f t="shared" si="119"/>
        <v>178978005.59810001</v>
      </c>
      <c r="AD404" s="83">
        <f t="shared" si="119"/>
        <v>71591202.239300013</v>
      </c>
      <c r="AE404" s="83">
        <f t="shared" si="119"/>
        <v>59710609.979200013</v>
      </c>
      <c r="AF404" s="83">
        <f t="shared" si="119"/>
        <v>407131182.20999998</v>
      </c>
      <c r="AG404" s="83">
        <f t="shared" si="119"/>
        <v>86629064.946500003</v>
      </c>
      <c r="AH404" s="83">
        <f t="shared" si="119"/>
        <v>777829171.86000001</v>
      </c>
      <c r="AI404" s="83">
        <f t="shared" si="119"/>
        <v>66257587.352499999</v>
      </c>
      <c r="AJ404" s="83">
        <f t="shared" si="119"/>
        <v>0</v>
      </c>
      <c r="AK404" s="83">
        <f t="shared" si="119"/>
        <v>66257587.352499999</v>
      </c>
      <c r="AL404" s="83">
        <f t="shared" si="119"/>
        <v>1153678032.5197999</v>
      </c>
      <c r="AM404" s="83">
        <f t="shared" si="119"/>
        <v>4292980101.7741995</v>
      </c>
    </row>
    <row r="405" spans="1:41" ht="24.9" customHeight="1">
      <c r="A405" s="204"/>
      <c r="B405" s="206"/>
      <c r="C405" s="78">
        <v>18</v>
      </c>
      <c r="D405" s="82" t="s">
        <v>930</v>
      </c>
      <c r="E405" s="82">
        <v>112829956.81280001</v>
      </c>
      <c r="F405" s="82">
        <f t="shared" si="114"/>
        <v>-11651464.66</v>
      </c>
      <c r="G405" s="82">
        <v>8245164.2416000003</v>
      </c>
      <c r="H405" s="82">
        <v>3435485.1</v>
      </c>
      <c r="I405" s="82">
        <v>14944360.187899999</v>
      </c>
      <c r="J405" s="82">
        <v>5977744.0751</v>
      </c>
      <c r="K405" s="82">
        <v>4985734.7532000002</v>
      </c>
      <c r="L405" s="82">
        <v>33994763.829999998</v>
      </c>
      <c r="M405" s="82">
        <v>8246653.7549000001</v>
      </c>
      <c r="N405" s="82">
        <v>39759280.130000003</v>
      </c>
      <c r="O405" s="82">
        <v>5532396.2698999997</v>
      </c>
      <c r="P405" s="82">
        <v>0</v>
      </c>
      <c r="Q405" s="82">
        <f t="shared" si="113"/>
        <v>5532396.2698999997</v>
      </c>
      <c r="R405" s="82">
        <v>105503421.4316</v>
      </c>
      <c r="S405" s="95">
        <f t="shared" si="117"/>
        <v>331803495.92700005</v>
      </c>
      <c r="T405" s="90"/>
      <c r="U405" s="205">
        <v>37</v>
      </c>
      <c r="V405" s="92">
        <v>1</v>
      </c>
      <c r="W405" s="79" t="s">
        <v>931</v>
      </c>
      <c r="X405" s="82" t="s">
        <v>932</v>
      </c>
      <c r="Y405" s="82">
        <v>69411580.094999999</v>
      </c>
      <c r="Z405" s="82">
        <v>0</v>
      </c>
      <c r="AA405" s="82">
        <v>5072322.0526999999</v>
      </c>
      <c r="AB405" s="82">
        <v>2113467.52</v>
      </c>
      <c r="AC405" s="82">
        <v>9193583.7205999997</v>
      </c>
      <c r="AD405" s="82">
        <v>3677433.4882999999</v>
      </c>
      <c r="AE405" s="82">
        <v>3067161.7444000002</v>
      </c>
      <c r="AF405" s="82">
        <v>20913154.079999998</v>
      </c>
      <c r="AG405" s="82">
        <v>14271851.5571</v>
      </c>
      <c r="AH405" s="82">
        <v>25110647.989999998</v>
      </c>
      <c r="AI405" s="82">
        <v>3403461.0811000001</v>
      </c>
      <c r="AJ405" s="82">
        <v>0</v>
      </c>
      <c r="AK405" s="82">
        <f t="shared" si="118"/>
        <v>3403461.0811000001</v>
      </c>
      <c r="AL405" s="82">
        <v>497414460.5715</v>
      </c>
      <c r="AM405" s="91">
        <f t="shared" ref="AM405:AM410" si="120">Y405+Z405+AA405+AB405+AC405+AD405+AE405+AF405+AG405+AH405+AK405+AL405</f>
        <v>653649123.90069997</v>
      </c>
    </row>
    <row r="406" spans="1:41" ht="24.9" customHeight="1">
      <c r="A406" s="204"/>
      <c r="B406" s="206"/>
      <c r="C406" s="78">
        <v>19</v>
      </c>
      <c r="D406" s="82" t="s">
        <v>933</v>
      </c>
      <c r="E406" s="82">
        <v>77573382.5546</v>
      </c>
      <c r="F406" s="82">
        <f t="shared" si="114"/>
        <v>-11651464.66</v>
      </c>
      <c r="G406" s="82">
        <v>5668754.0969000002</v>
      </c>
      <c r="H406" s="82">
        <v>2361980.87</v>
      </c>
      <c r="I406" s="82">
        <v>10274616.8007</v>
      </c>
      <c r="J406" s="82">
        <v>4109846.7203000002</v>
      </c>
      <c r="K406" s="82">
        <v>3427815.8056999999</v>
      </c>
      <c r="L406" s="82">
        <v>23372239.91</v>
      </c>
      <c r="M406" s="82">
        <v>6307540.1114999996</v>
      </c>
      <c r="N406" s="82">
        <v>29436990.260000002</v>
      </c>
      <c r="O406" s="82">
        <v>3803659.1027000002</v>
      </c>
      <c r="P406" s="82">
        <v>0</v>
      </c>
      <c r="Q406" s="82">
        <f t="shared" si="113"/>
        <v>3803659.1027000002</v>
      </c>
      <c r="R406" s="82">
        <v>78418595.197999999</v>
      </c>
      <c r="S406" s="95">
        <f t="shared" si="117"/>
        <v>233103956.77039999</v>
      </c>
      <c r="T406" s="90"/>
      <c r="U406" s="206"/>
      <c r="V406" s="92">
        <v>2</v>
      </c>
      <c r="W406" s="79" t="s">
        <v>931</v>
      </c>
      <c r="X406" s="82" t="s">
        <v>934</v>
      </c>
      <c r="Y406" s="82">
        <v>177191334.84220001</v>
      </c>
      <c r="Z406" s="82">
        <v>0</v>
      </c>
      <c r="AA406" s="82">
        <v>12948437.624500001</v>
      </c>
      <c r="AB406" s="82">
        <v>5395182.3399999999</v>
      </c>
      <c r="AC406" s="82">
        <v>23469043.194400001</v>
      </c>
      <c r="AD406" s="82">
        <v>9387617.2777999993</v>
      </c>
      <c r="AE406" s="82">
        <v>7829737.9617999997</v>
      </c>
      <c r="AF406" s="82">
        <v>53386332.409999996</v>
      </c>
      <c r="AG406" s="82">
        <v>22113625.301800001</v>
      </c>
      <c r="AH406" s="82">
        <v>66853978.469999999</v>
      </c>
      <c r="AI406" s="82">
        <v>8688230.5695999991</v>
      </c>
      <c r="AJ406" s="82">
        <v>0</v>
      </c>
      <c r="AK406" s="82">
        <f t="shared" si="118"/>
        <v>8688230.5695999991</v>
      </c>
      <c r="AL406" s="82">
        <v>606945472.3075</v>
      </c>
      <c r="AM406" s="91">
        <f t="shared" si="120"/>
        <v>994208992.29960001</v>
      </c>
    </row>
    <row r="407" spans="1:41" ht="24.9" customHeight="1">
      <c r="A407" s="204"/>
      <c r="B407" s="206"/>
      <c r="C407" s="78">
        <v>20</v>
      </c>
      <c r="D407" s="82" t="s">
        <v>935</v>
      </c>
      <c r="E407" s="82">
        <v>74747120.606600001</v>
      </c>
      <c r="F407" s="82">
        <f t="shared" si="114"/>
        <v>-11651464.66</v>
      </c>
      <c r="G407" s="82">
        <v>5462222.1207999997</v>
      </c>
      <c r="H407" s="82">
        <v>2275925.88</v>
      </c>
      <c r="I407" s="82">
        <v>9900277.5939000007</v>
      </c>
      <c r="J407" s="82">
        <v>3960111.0375999999</v>
      </c>
      <c r="K407" s="82">
        <v>3302928.827</v>
      </c>
      <c r="L407" s="82">
        <v>22520709.780000001</v>
      </c>
      <c r="M407" s="82">
        <v>5979123.9182000002</v>
      </c>
      <c r="N407" s="82">
        <v>27688765.16</v>
      </c>
      <c r="O407" s="82">
        <v>3665078.8753999998</v>
      </c>
      <c r="P407" s="82">
        <v>0</v>
      </c>
      <c r="Q407" s="82">
        <f t="shared" si="113"/>
        <v>3665078.8753999998</v>
      </c>
      <c r="R407" s="82">
        <v>73831398.590000004</v>
      </c>
      <c r="S407" s="95">
        <f t="shared" si="117"/>
        <v>221682197.72950003</v>
      </c>
      <c r="T407" s="90"/>
      <c r="U407" s="206"/>
      <c r="V407" s="92">
        <v>3</v>
      </c>
      <c r="W407" s="79" t="s">
        <v>931</v>
      </c>
      <c r="X407" s="82" t="s">
        <v>936</v>
      </c>
      <c r="Y407" s="82">
        <v>99807033.359799996</v>
      </c>
      <c r="Z407" s="82">
        <v>0</v>
      </c>
      <c r="AA407" s="82">
        <v>7293500.8198999995</v>
      </c>
      <c r="AB407" s="82">
        <v>3038958.68</v>
      </c>
      <c r="AC407" s="82">
        <v>13219470.236</v>
      </c>
      <c r="AD407" s="82">
        <v>5287788.0943999998</v>
      </c>
      <c r="AE407" s="82">
        <v>4410277.2783000004</v>
      </c>
      <c r="AF407" s="82">
        <v>30071061.120000001</v>
      </c>
      <c r="AG407" s="82">
        <v>16109692.923699999</v>
      </c>
      <c r="AH407" s="82">
        <v>34893845.270000003</v>
      </c>
      <c r="AI407" s="82">
        <v>4893842.6873000003</v>
      </c>
      <c r="AJ407" s="82">
        <v>0</v>
      </c>
      <c r="AK407" s="82">
        <f t="shared" si="118"/>
        <v>4893842.6873000003</v>
      </c>
      <c r="AL407" s="82">
        <v>523084752.88639998</v>
      </c>
      <c r="AM407" s="91">
        <f t="shared" si="120"/>
        <v>742110223.35580003</v>
      </c>
    </row>
    <row r="408" spans="1:41" ht="24.9" customHeight="1">
      <c r="A408" s="204"/>
      <c r="B408" s="206"/>
      <c r="C408" s="78">
        <v>21</v>
      </c>
      <c r="D408" s="82" t="s">
        <v>937</v>
      </c>
      <c r="E408" s="82">
        <v>108907327.0801</v>
      </c>
      <c r="F408" s="82">
        <f t="shared" si="114"/>
        <v>-11651464.66</v>
      </c>
      <c r="G408" s="82">
        <v>7958514.0707</v>
      </c>
      <c r="H408" s="82">
        <v>3316047.53</v>
      </c>
      <c r="I408" s="82">
        <v>14424806.7531</v>
      </c>
      <c r="J408" s="82">
        <v>5769922.7012999998</v>
      </c>
      <c r="K408" s="82">
        <v>4812401.4298999999</v>
      </c>
      <c r="L408" s="82">
        <v>32812906.850000001</v>
      </c>
      <c r="M408" s="82">
        <v>8284396.7346999999</v>
      </c>
      <c r="N408" s="82">
        <v>39960193.560000002</v>
      </c>
      <c r="O408" s="82">
        <v>5340057.7925000004</v>
      </c>
      <c r="P408" s="82">
        <v>0</v>
      </c>
      <c r="Q408" s="82">
        <f t="shared" si="113"/>
        <v>5340057.7925000004</v>
      </c>
      <c r="R408" s="82">
        <v>106030601.4921</v>
      </c>
      <c r="S408" s="95">
        <f t="shared" si="117"/>
        <v>325965711.3344</v>
      </c>
      <c r="T408" s="90"/>
      <c r="U408" s="206"/>
      <c r="V408" s="92">
        <v>4</v>
      </c>
      <c r="W408" s="79" t="s">
        <v>931</v>
      </c>
      <c r="X408" s="82" t="s">
        <v>938</v>
      </c>
      <c r="Y408" s="82">
        <v>85535950.789100006</v>
      </c>
      <c r="Z408" s="82">
        <v>0</v>
      </c>
      <c r="AA408" s="82">
        <v>6250626.8968000002</v>
      </c>
      <c r="AB408" s="82">
        <v>2604427.87</v>
      </c>
      <c r="AC408" s="82">
        <v>11329261.250399999</v>
      </c>
      <c r="AD408" s="82">
        <v>4531704.5001999997</v>
      </c>
      <c r="AE408" s="82">
        <v>3779666.0970999999</v>
      </c>
      <c r="AF408" s="82">
        <v>25771298.050000001</v>
      </c>
      <c r="AG408" s="82">
        <v>15353461.252900001</v>
      </c>
      <c r="AH408" s="82">
        <v>30868272.789999999</v>
      </c>
      <c r="AI408" s="82">
        <v>4194088.0636</v>
      </c>
      <c r="AJ408" s="82">
        <v>0</v>
      </c>
      <c r="AK408" s="82">
        <f t="shared" si="118"/>
        <v>4194088.0636</v>
      </c>
      <c r="AL408" s="82">
        <v>512521987.02420002</v>
      </c>
      <c r="AM408" s="91">
        <f t="shared" si="120"/>
        <v>702740744.58430004</v>
      </c>
    </row>
    <row r="409" spans="1:41" ht="24.9" customHeight="1">
      <c r="A409" s="204"/>
      <c r="B409" s="206"/>
      <c r="C409" s="78">
        <v>22</v>
      </c>
      <c r="D409" s="82" t="s">
        <v>939</v>
      </c>
      <c r="E409" s="82">
        <v>72482057.4428</v>
      </c>
      <c r="F409" s="82">
        <f t="shared" si="114"/>
        <v>-11651464.66</v>
      </c>
      <c r="G409" s="82">
        <v>5296700.3184000002</v>
      </c>
      <c r="H409" s="82">
        <v>2206958.4700000002</v>
      </c>
      <c r="I409" s="82">
        <v>9600269.3272999991</v>
      </c>
      <c r="J409" s="82">
        <v>3840107.7308999998</v>
      </c>
      <c r="K409" s="82">
        <v>3202840.1231999998</v>
      </c>
      <c r="L409" s="82">
        <v>21838264.359999999</v>
      </c>
      <c r="M409" s="82">
        <v>5843865.5363999996</v>
      </c>
      <c r="N409" s="82">
        <v>26968757.73</v>
      </c>
      <c r="O409" s="82">
        <v>3554015.9331</v>
      </c>
      <c r="P409" s="82">
        <v>0</v>
      </c>
      <c r="Q409" s="82">
        <f t="shared" si="113"/>
        <v>3554015.9331</v>
      </c>
      <c r="R409" s="82">
        <v>71942159.256200001</v>
      </c>
      <c r="S409" s="95">
        <f t="shared" si="117"/>
        <v>215124531.56830001</v>
      </c>
      <c r="T409" s="90"/>
      <c r="U409" s="206"/>
      <c r="V409" s="92">
        <v>5</v>
      </c>
      <c r="W409" s="79" t="s">
        <v>931</v>
      </c>
      <c r="X409" s="82" t="s">
        <v>940</v>
      </c>
      <c r="Y409" s="82">
        <v>81273697.569600001</v>
      </c>
      <c r="Z409" s="82">
        <v>0</v>
      </c>
      <c r="AA409" s="82">
        <v>5939158.3930000002</v>
      </c>
      <c r="AB409" s="82">
        <v>2474649.33</v>
      </c>
      <c r="AC409" s="82">
        <v>10764724.587300001</v>
      </c>
      <c r="AD409" s="82">
        <v>4305889.835</v>
      </c>
      <c r="AE409" s="82">
        <v>3591325.4772000001</v>
      </c>
      <c r="AF409" s="82">
        <v>24487115.23</v>
      </c>
      <c r="AG409" s="82">
        <v>14695703.259400001</v>
      </c>
      <c r="AH409" s="82">
        <v>27366895.399999999</v>
      </c>
      <c r="AI409" s="82">
        <v>3985096.8127000001</v>
      </c>
      <c r="AJ409" s="82">
        <v>0</v>
      </c>
      <c r="AK409" s="82">
        <f t="shared" si="118"/>
        <v>3985096.8127000001</v>
      </c>
      <c r="AL409" s="82">
        <v>503334665.2723</v>
      </c>
      <c r="AM409" s="91">
        <f t="shared" si="120"/>
        <v>682218921.16650009</v>
      </c>
    </row>
    <row r="410" spans="1:41" ht="24.9" customHeight="1">
      <c r="A410" s="204"/>
      <c r="B410" s="206"/>
      <c r="C410" s="78">
        <v>23</v>
      </c>
      <c r="D410" s="82" t="s">
        <v>941</v>
      </c>
      <c r="E410" s="82">
        <v>73149243.651700005</v>
      </c>
      <c r="F410" s="82">
        <f t="shared" si="114"/>
        <v>-11651464.66</v>
      </c>
      <c r="G410" s="82">
        <v>5345455.6316</v>
      </c>
      <c r="H410" s="82">
        <v>2227273.1800000002</v>
      </c>
      <c r="I410" s="82">
        <v>9688638.3322000001</v>
      </c>
      <c r="J410" s="82">
        <v>3875455.3328999998</v>
      </c>
      <c r="K410" s="82">
        <v>3232321.7747</v>
      </c>
      <c r="L410" s="82">
        <v>22039282.23</v>
      </c>
      <c r="M410" s="82">
        <v>5793000.7186000003</v>
      </c>
      <c r="N410" s="82">
        <v>26697994.129999999</v>
      </c>
      <c r="O410" s="82">
        <v>3586730.1039999998</v>
      </c>
      <c r="P410" s="82">
        <v>0</v>
      </c>
      <c r="Q410" s="82">
        <f t="shared" si="113"/>
        <v>3586730.1039999998</v>
      </c>
      <c r="R410" s="82">
        <v>71231698.187999994</v>
      </c>
      <c r="S410" s="95">
        <f t="shared" si="117"/>
        <v>215215628.61370003</v>
      </c>
      <c r="T410" s="90"/>
      <c r="U410" s="207"/>
      <c r="V410" s="92">
        <v>6</v>
      </c>
      <c r="W410" s="79" t="s">
        <v>931</v>
      </c>
      <c r="X410" s="82" t="s">
        <v>942</v>
      </c>
      <c r="Y410" s="82">
        <v>83601209.7711</v>
      </c>
      <c r="Z410" s="82">
        <v>0</v>
      </c>
      <c r="AA410" s="82">
        <v>6109243.7224000003</v>
      </c>
      <c r="AB410" s="82">
        <v>2545518.2200000002</v>
      </c>
      <c r="AC410" s="82">
        <v>11073004.2469</v>
      </c>
      <c r="AD410" s="82">
        <v>4429201.6986999996</v>
      </c>
      <c r="AE410" s="82">
        <v>3694173.6815999998</v>
      </c>
      <c r="AF410" s="82">
        <v>25188376.050000001</v>
      </c>
      <c r="AG410" s="82">
        <v>14570147.415100001</v>
      </c>
      <c r="AH410" s="82">
        <v>26698536.52</v>
      </c>
      <c r="AI410" s="82">
        <v>4099221.8217000002</v>
      </c>
      <c r="AJ410" s="82">
        <v>0</v>
      </c>
      <c r="AK410" s="82">
        <f t="shared" si="118"/>
        <v>4099221.8217000002</v>
      </c>
      <c r="AL410" s="82">
        <v>501580947.41399997</v>
      </c>
      <c r="AM410" s="91">
        <f t="shared" si="120"/>
        <v>683589580.56149995</v>
      </c>
    </row>
    <row r="411" spans="1:41" ht="24.9" customHeight="1">
      <c r="A411" s="204"/>
      <c r="B411" s="206"/>
      <c r="C411" s="78">
        <v>24</v>
      </c>
      <c r="D411" s="82" t="s">
        <v>943</v>
      </c>
      <c r="E411" s="82">
        <v>94371325.731700003</v>
      </c>
      <c r="F411" s="82">
        <f t="shared" si="114"/>
        <v>-11651464.66</v>
      </c>
      <c r="G411" s="82">
        <v>6896280.9375999998</v>
      </c>
      <c r="H411" s="82">
        <v>2873450.39</v>
      </c>
      <c r="I411" s="82">
        <v>12499509.1993</v>
      </c>
      <c r="J411" s="82">
        <v>4999803.6797000002</v>
      </c>
      <c r="K411" s="82">
        <v>4170084.0068999999</v>
      </c>
      <c r="L411" s="82">
        <v>28433325.870000001</v>
      </c>
      <c r="M411" s="82">
        <v>7187345.7390000001</v>
      </c>
      <c r="N411" s="82">
        <v>34120371.630000003</v>
      </c>
      <c r="O411" s="82">
        <v>4627313.3946000002</v>
      </c>
      <c r="P411" s="82">
        <v>0</v>
      </c>
      <c r="Q411" s="82">
        <f t="shared" si="113"/>
        <v>4627313.3946000002</v>
      </c>
      <c r="R411" s="82">
        <v>90707396.641900003</v>
      </c>
      <c r="S411" s="95">
        <f t="shared" si="117"/>
        <v>279234742.5607</v>
      </c>
      <c r="T411" s="90"/>
      <c r="U411" s="78"/>
      <c r="V411" s="194" t="s">
        <v>944</v>
      </c>
      <c r="W411" s="195"/>
      <c r="X411" s="100"/>
      <c r="Y411" s="100">
        <f>Y405+Y406+Y407+Y408+Y409+Y410</f>
        <v>596820806.42680001</v>
      </c>
      <c r="Z411" s="100">
        <f t="shared" ref="Z411:AM411" si="121">Z405+Z406+Z407+Z408+Z409+Z410</f>
        <v>0</v>
      </c>
      <c r="AA411" s="100">
        <f t="shared" si="121"/>
        <v>43613289.509300001</v>
      </c>
      <c r="AB411" s="100">
        <f t="shared" si="121"/>
        <v>18172203.960000001</v>
      </c>
      <c r="AC411" s="100">
        <f t="shared" si="121"/>
        <v>79049087.235599995</v>
      </c>
      <c r="AD411" s="100">
        <f t="shared" si="121"/>
        <v>31619634.894400001</v>
      </c>
      <c r="AE411" s="100">
        <f t="shared" si="121"/>
        <v>26372342.240400001</v>
      </c>
      <c r="AF411" s="100">
        <f t="shared" si="121"/>
        <v>179817336.94</v>
      </c>
      <c r="AG411" s="100">
        <f t="shared" si="121"/>
        <v>97114481.710000008</v>
      </c>
      <c r="AH411" s="100">
        <f t="shared" si="121"/>
        <v>211792176.44</v>
      </c>
      <c r="AI411" s="100">
        <f t="shared" si="121"/>
        <v>29263941.035999998</v>
      </c>
      <c r="AJ411" s="100">
        <f t="shared" si="121"/>
        <v>0</v>
      </c>
      <c r="AK411" s="100">
        <f t="shared" si="121"/>
        <v>29263941.035999998</v>
      </c>
      <c r="AL411" s="100">
        <f t="shared" si="121"/>
        <v>3144882285.4759002</v>
      </c>
      <c r="AM411" s="100">
        <f t="shared" si="121"/>
        <v>4458517585.8683996</v>
      </c>
    </row>
    <row r="412" spans="1:41" ht="24.9" customHeight="1">
      <c r="A412" s="204"/>
      <c r="B412" s="206"/>
      <c r="C412" s="78">
        <v>25</v>
      </c>
      <c r="D412" s="82" t="s">
        <v>945</v>
      </c>
      <c r="E412" s="82">
        <v>96426569.321700007</v>
      </c>
      <c r="F412" s="82">
        <f t="shared" si="114"/>
        <v>-11651464.66</v>
      </c>
      <c r="G412" s="82">
        <v>7046469.9604000002</v>
      </c>
      <c r="H412" s="82">
        <v>2936029.15</v>
      </c>
      <c r="I412" s="82">
        <v>12771726.803200001</v>
      </c>
      <c r="J412" s="82">
        <v>5108690.7213000003</v>
      </c>
      <c r="K412" s="82">
        <v>4260901.1948999995</v>
      </c>
      <c r="L412" s="82">
        <v>29052554.329999998</v>
      </c>
      <c r="M412" s="82">
        <v>7527076.1146999998</v>
      </c>
      <c r="N412" s="82">
        <v>35928824.390000001</v>
      </c>
      <c r="O412" s="82">
        <v>4728088.2444000002</v>
      </c>
      <c r="P412" s="82">
        <v>0</v>
      </c>
      <c r="Q412" s="82">
        <f t="shared" si="113"/>
        <v>4728088.2444000002</v>
      </c>
      <c r="R412" s="82">
        <v>95452625.587699994</v>
      </c>
      <c r="S412" s="95">
        <f t="shared" si="117"/>
        <v>289588091.15829998</v>
      </c>
      <c r="T412" s="90"/>
      <c r="U412" s="193" t="s">
        <v>946</v>
      </c>
      <c r="V412" s="194"/>
      <c r="W412" s="195"/>
      <c r="X412" s="101"/>
      <c r="Y412" s="101">
        <v>65685021769.379997</v>
      </c>
      <c r="Z412" s="101">
        <f>-1407097288.47</f>
        <v>-1407097288.47</v>
      </c>
      <c r="AA412" s="101">
        <v>4800000000</v>
      </c>
      <c r="AB412" s="101">
        <v>2000000000</v>
      </c>
      <c r="AC412" s="101">
        <v>8700000000</v>
      </c>
      <c r="AD412" s="101">
        <v>3479999999.9899998</v>
      </c>
      <c r="AE412" s="101">
        <v>2902492432.4200001</v>
      </c>
      <c r="AF412" s="101">
        <v>19790371857.41</v>
      </c>
      <c r="AG412" s="101">
        <v>5080802615.75</v>
      </c>
      <c r="AH412" s="101">
        <v>27046128797.240002</v>
      </c>
      <c r="AI412" s="101">
        <v>3220736581.8299999</v>
      </c>
      <c r="AJ412" s="101">
        <v>629332700.45000005</v>
      </c>
      <c r="AK412" s="101">
        <v>2591403881.3800001</v>
      </c>
      <c r="AL412" s="101">
        <v>70966782394.729996</v>
      </c>
      <c r="AM412" s="104">
        <f>Y412+Z412+AA412+AB412+AC412+AD412+AE412+AF412+AG412+AH412+AK412+AL412</f>
        <v>211635906459.83002</v>
      </c>
    </row>
    <row r="413" spans="1:41">
      <c r="C413" s="97"/>
      <c r="D413" s="98"/>
      <c r="E413" s="83">
        <f>E388+E389+E390+E391+E392+E393+E394+E395+E396+E397+E398+E399+E400+E401+E402+E403+E404+E405+E406+E407+E408+E409+E410+E411+E412</f>
        <v>2155442759.4165998</v>
      </c>
      <c r="F413" s="83">
        <f t="shared" ref="F413:R413" si="122">F388+F389+F390+F391+F392+F393+F394+F395+F396+F397+F398+F399+F400+F401+F402+F403+F404+F405+F406+F407+F408+F409+F410+F411+F412</f>
        <v>-291286616.5</v>
      </c>
      <c r="G413" s="83">
        <f t="shared" si="122"/>
        <v>157511179.3603</v>
      </c>
      <c r="H413" s="83">
        <f t="shared" si="122"/>
        <v>65629658.079999998</v>
      </c>
      <c r="I413" s="83">
        <f t="shared" si="122"/>
        <v>285489012.59040004</v>
      </c>
      <c r="J413" s="83">
        <f t="shared" si="122"/>
        <v>114195605.03600001</v>
      </c>
      <c r="K413" s="83">
        <f t="shared" si="122"/>
        <v>95244792.940600008</v>
      </c>
      <c r="L413" s="83">
        <f t="shared" si="122"/>
        <v>649417669.00999999</v>
      </c>
      <c r="M413" s="83">
        <f t="shared" si="122"/>
        <v>167399370.74079996</v>
      </c>
      <c r="N413" s="83">
        <f t="shared" si="122"/>
        <v>787617649.41999996</v>
      </c>
      <c r="O413" s="83">
        <f t="shared" si="122"/>
        <v>105687920.293</v>
      </c>
      <c r="P413" s="83">
        <f t="shared" si="122"/>
        <v>0</v>
      </c>
      <c r="Q413" s="83">
        <f t="shared" si="122"/>
        <v>105687920.293</v>
      </c>
      <c r="R413" s="83">
        <f t="shared" si="122"/>
        <v>2096102712.2098999</v>
      </c>
      <c r="S413" s="91">
        <f>SUM(S388:S412)</f>
        <v>6388451712.5976019</v>
      </c>
      <c r="T413" s="102">
        <v>0</v>
      </c>
      <c r="V413" s="201"/>
      <c r="W413" s="202"/>
      <c r="X413" s="2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5"/>
      <c r="AO413" s="106"/>
    </row>
    <row r="415" spans="1:41">
      <c r="AM415" s="106"/>
    </row>
  </sheetData>
  <mergeCells count="102">
    <mergeCell ref="U372:U388"/>
    <mergeCell ref="U390:U403"/>
    <mergeCell ref="U405:U410"/>
    <mergeCell ref="W7:W25"/>
    <mergeCell ref="W27:W60"/>
    <mergeCell ref="W62:W82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V389:W389"/>
    <mergeCell ref="V404:W404"/>
    <mergeCell ref="V411:W411"/>
    <mergeCell ref="U412:W412"/>
    <mergeCell ref="V413:X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V288:W288"/>
    <mergeCell ref="B295:C295"/>
    <mergeCell ref="V306:W306"/>
    <mergeCell ref="B307:C307"/>
    <mergeCell ref="V330:W330"/>
    <mergeCell ref="B335:C335"/>
    <mergeCell ref="V354:W354"/>
    <mergeCell ref="B363:C363"/>
    <mergeCell ref="V371:W371"/>
    <mergeCell ref="U289:U305"/>
    <mergeCell ref="U307:U329"/>
    <mergeCell ref="U331:U353"/>
    <mergeCell ref="U355:U370"/>
    <mergeCell ref="V183:W183"/>
    <mergeCell ref="B201:C201"/>
    <mergeCell ref="V204:W204"/>
    <mergeCell ref="V223:W223"/>
    <mergeCell ref="B227:C227"/>
    <mergeCell ref="B241:C241"/>
    <mergeCell ref="V254:W254"/>
    <mergeCell ref="B260:C260"/>
    <mergeCell ref="B277:C277"/>
    <mergeCell ref="U184:U203"/>
    <mergeCell ref="U205:U222"/>
    <mergeCell ref="U224:U253"/>
    <mergeCell ref="U255:U287"/>
    <mergeCell ref="B100:C100"/>
    <mergeCell ref="V105:W105"/>
    <mergeCell ref="B121:C121"/>
    <mergeCell ref="V122:W122"/>
    <mergeCell ref="B130:C130"/>
    <mergeCell ref="V143:W143"/>
    <mergeCell ref="B154:C154"/>
    <mergeCell ref="V157:W157"/>
    <mergeCell ref="B182:C182"/>
    <mergeCell ref="U84:U104"/>
    <mergeCell ref="U106:U121"/>
    <mergeCell ref="U123:U142"/>
    <mergeCell ref="U144:U156"/>
    <mergeCell ref="U158:U182"/>
    <mergeCell ref="A1:AL1"/>
    <mergeCell ref="A2:AM2"/>
    <mergeCell ref="B3:AL3"/>
    <mergeCell ref="B24:C24"/>
    <mergeCell ref="V26:W26"/>
    <mergeCell ref="B46:C46"/>
    <mergeCell ref="V61:W61"/>
    <mergeCell ref="B78:C78"/>
    <mergeCell ref="V83:W83"/>
    <mergeCell ref="U7:U25"/>
    <mergeCell ref="U27:U60"/>
    <mergeCell ref="U62:U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EM46"/>
  <sheetViews>
    <sheetView topLeftCell="A2" workbookViewId="0">
      <pane xSplit="2" ySplit="4" topLeftCell="C39" activePane="bottomRight" state="frozen"/>
      <selection pane="topRight"/>
      <selection pane="bottomLeft"/>
      <selection pane="bottomRight" activeCell="A46" sqref="A46"/>
    </sheetView>
  </sheetViews>
  <sheetFormatPr defaultColWidth="8.88671875" defaultRowHeight="18"/>
  <cols>
    <col min="1" max="1" width="8.88671875" style="54"/>
    <col min="2" max="2" width="17.6640625" style="54" customWidth="1"/>
    <col min="3" max="3" width="24.5546875" style="54" customWidth="1"/>
    <col min="4" max="4" width="24.44140625" style="54" customWidth="1"/>
    <col min="5" max="6" width="22.5546875" style="54" customWidth="1"/>
    <col min="7" max="7" width="23.44140625" style="54" customWidth="1"/>
    <col min="8" max="8" width="23" style="54" customWidth="1"/>
    <col min="9" max="9" width="22.109375" style="54" customWidth="1"/>
    <col min="10" max="10" width="24.88671875" style="54" customWidth="1"/>
    <col min="11" max="11" width="22.6640625" style="54" customWidth="1"/>
    <col min="12" max="12" width="23.5546875" style="54" customWidth="1"/>
    <col min="13" max="13" width="22.44140625" style="54" customWidth="1"/>
    <col min="14" max="14" width="20.5546875" style="54" customWidth="1"/>
    <col min="15" max="15" width="23" style="54" customWidth="1"/>
    <col min="16" max="16" width="23.88671875" style="54" customWidth="1"/>
    <col min="17" max="17" width="25.33203125" style="54" customWidth="1"/>
    <col min="18" max="16367" width="8.88671875" style="54"/>
  </cols>
  <sheetData>
    <row r="1" spans="1:17">
      <c r="A1" s="211" t="s">
        <v>947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</row>
    <row r="2" spans="1:17">
      <c r="A2" s="211" t="s">
        <v>68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3"/>
    </row>
    <row r="3" spans="1:17">
      <c r="A3" s="183" t="s">
        <v>948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</row>
    <row r="4" spans="1:17" ht="78.599999999999994">
      <c r="A4" s="70" t="s">
        <v>21</v>
      </c>
      <c r="B4" s="70" t="s">
        <v>137</v>
      </c>
      <c r="C4" s="42" t="s">
        <v>53</v>
      </c>
      <c r="D4" s="71" t="s">
        <v>54</v>
      </c>
      <c r="E4" s="42" t="s">
        <v>28</v>
      </c>
      <c r="F4" s="42" t="s">
        <v>25</v>
      </c>
      <c r="G4" s="42" t="s">
        <v>27</v>
      </c>
      <c r="H4" s="42" t="s">
        <v>24</v>
      </c>
      <c r="I4" s="42" t="s">
        <v>26</v>
      </c>
      <c r="J4" s="60" t="s">
        <v>31</v>
      </c>
      <c r="K4" s="42" t="s">
        <v>29</v>
      </c>
      <c r="L4" s="42" t="s">
        <v>30</v>
      </c>
      <c r="M4" s="72" t="s">
        <v>134</v>
      </c>
      <c r="N4" s="60" t="s">
        <v>949</v>
      </c>
      <c r="O4" s="60" t="s">
        <v>950</v>
      </c>
      <c r="P4" s="72" t="s">
        <v>32</v>
      </c>
      <c r="Q4" s="44" t="s">
        <v>951</v>
      </c>
    </row>
    <row r="5" spans="1:17">
      <c r="A5" s="55"/>
      <c r="B5" s="55"/>
      <c r="C5" s="168" t="s">
        <v>34</v>
      </c>
      <c r="D5" s="168" t="s">
        <v>34</v>
      </c>
      <c r="E5" s="168" t="s">
        <v>34</v>
      </c>
      <c r="F5" s="168" t="s">
        <v>34</v>
      </c>
      <c r="G5" s="168" t="s">
        <v>34</v>
      </c>
      <c r="H5" s="168" t="s">
        <v>34</v>
      </c>
      <c r="I5" s="168" t="s">
        <v>34</v>
      </c>
      <c r="J5" s="168" t="s">
        <v>34</v>
      </c>
      <c r="K5" s="168" t="s">
        <v>34</v>
      </c>
      <c r="L5" s="168" t="s">
        <v>34</v>
      </c>
      <c r="M5" s="168" t="s">
        <v>34</v>
      </c>
      <c r="N5" s="168" t="s">
        <v>34</v>
      </c>
      <c r="O5" s="168" t="s">
        <v>34</v>
      </c>
      <c r="P5" s="168" t="s">
        <v>34</v>
      </c>
      <c r="Q5" s="168" t="s">
        <v>34</v>
      </c>
    </row>
    <row r="6" spans="1:17" ht="25.05" customHeight="1">
      <c r="A6" s="56">
        <v>1</v>
      </c>
      <c r="B6" s="57" t="s">
        <v>92</v>
      </c>
      <c r="C6" s="58">
        <v>1363369420.5864</v>
      </c>
      <c r="D6" s="58">
        <v>0</v>
      </c>
      <c r="E6" s="58">
        <v>99629611.782900006</v>
      </c>
      <c r="F6" s="58">
        <v>41512338.240000002</v>
      </c>
      <c r="G6" s="58">
        <v>180578671.35589999</v>
      </c>
      <c r="H6" s="58">
        <v>72231468.540000007</v>
      </c>
      <c r="I6" s="58">
        <v>60244623.800700001</v>
      </c>
      <c r="J6" s="58">
        <v>410772305.25</v>
      </c>
      <c r="K6" s="58">
        <v>112428385.3019</v>
      </c>
      <c r="L6" s="58">
        <v>585339206.10000002</v>
      </c>
      <c r="M6" s="58">
        <v>66850153.191699997</v>
      </c>
      <c r="N6" s="73">
        <f>M6/2</f>
        <v>33425076.595849998</v>
      </c>
      <c r="O6" s="73">
        <f>M6-N6</f>
        <v>33425076.595849998</v>
      </c>
      <c r="P6" s="58">
        <v>1215463510.3455</v>
      </c>
      <c r="Q6" s="61">
        <f t="shared" ref="Q6:Q42" si="0">C6+D6+E6+F6+G6+H6+I6+J6+K6+L6+O6+P6</f>
        <v>4174994617.8991499</v>
      </c>
    </row>
    <row r="7" spans="1:17" ht="25.05" customHeight="1">
      <c r="A7" s="56">
        <v>2</v>
      </c>
      <c r="B7" s="57" t="s">
        <v>93</v>
      </c>
      <c r="C7" s="58">
        <v>1719694848.6761</v>
      </c>
      <c r="D7" s="58">
        <f>-29166666.6901</f>
        <v>-29166666.690099999</v>
      </c>
      <c r="E7" s="58">
        <v>125668456.0848</v>
      </c>
      <c r="F7" s="58">
        <v>52361856.700000003</v>
      </c>
      <c r="G7" s="58">
        <v>227774076.65329999</v>
      </c>
      <c r="H7" s="58">
        <v>91109630.659999996</v>
      </c>
      <c r="I7" s="58">
        <v>75989946.412400007</v>
      </c>
      <c r="J7" s="58">
        <v>518130307.63999999</v>
      </c>
      <c r="K7" s="58">
        <v>114128621.75830001</v>
      </c>
      <c r="L7" s="58">
        <v>603130793.46000004</v>
      </c>
      <c r="M7" s="58">
        <v>84321873.682699993</v>
      </c>
      <c r="N7" s="73">
        <v>0</v>
      </c>
      <c r="O7" s="73">
        <f t="shared" ref="O7:O42" si="1">M7-N7</f>
        <v>84321873.682699993</v>
      </c>
      <c r="P7" s="58">
        <v>1588999558.5901999</v>
      </c>
      <c r="Q7" s="61">
        <f t="shared" si="0"/>
        <v>5172143303.6276999</v>
      </c>
    </row>
    <row r="8" spans="1:17" ht="25.05" customHeight="1">
      <c r="A8" s="56">
        <v>3</v>
      </c>
      <c r="B8" s="57" t="s">
        <v>94</v>
      </c>
      <c r="C8" s="58">
        <v>2290532484.4334998</v>
      </c>
      <c r="D8" s="58">
        <v>1E-4</v>
      </c>
      <c r="E8" s="58">
        <v>167382998.8802</v>
      </c>
      <c r="F8" s="58">
        <v>69742916.200000003</v>
      </c>
      <c r="G8" s="58">
        <v>303381685.47039998</v>
      </c>
      <c r="H8" s="58">
        <v>121352674.19</v>
      </c>
      <c r="I8" s="58">
        <v>101214143.24259999</v>
      </c>
      <c r="J8" s="58">
        <v>690119123.00999999</v>
      </c>
      <c r="K8" s="58">
        <v>156885078.16150001</v>
      </c>
      <c r="L8" s="58">
        <v>833757345.52999997</v>
      </c>
      <c r="M8" s="58">
        <v>112311780.7704</v>
      </c>
      <c r="N8" s="73">
        <f>M8/2</f>
        <v>56155890.385200001</v>
      </c>
      <c r="O8" s="73">
        <f t="shared" si="1"/>
        <v>56155890.385200001</v>
      </c>
      <c r="P8" s="58">
        <v>2148480445.1673999</v>
      </c>
      <c r="Q8" s="61">
        <f t="shared" si="0"/>
        <v>6939004784.6708984</v>
      </c>
    </row>
    <row r="9" spans="1:17" ht="25.05" customHeight="1">
      <c r="A9" s="56">
        <v>4</v>
      </c>
      <c r="B9" s="57" t="s">
        <v>95</v>
      </c>
      <c r="C9" s="58">
        <v>1728988261.9598</v>
      </c>
      <c r="D9" s="58">
        <v>0</v>
      </c>
      <c r="E9" s="58">
        <v>126347581.7447</v>
      </c>
      <c r="F9" s="58">
        <v>52644825.729999997</v>
      </c>
      <c r="G9" s="58">
        <v>229004991.91249999</v>
      </c>
      <c r="H9" s="58">
        <v>91601996.760000005</v>
      </c>
      <c r="I9" s="58">
        <v>76400604.139200002</v>
      </c>
      <c r="J9" s="58">
        <v>520930338.75</v>
      </c>
      <c r="K9" s="58">
        <v>165863419.49039999</v>
      </c>
      <c r="L9" s="58">
        <v>848171945.37</v>
      </c>
      <c r="M9" s="58">
        <v>84777558.023100004</v>
      </c>
      <c r="N9" s="73">
        <v>0</v>
      </c>
      <c r="O9" s="73">
        <f t="shared" si="1"/>
        <v>84777558.023100004</v>
      </c>
      <c r="P9" s="58">
        <v>1734404605.635</v>
      </c>
      <c r="Q9" s="61">
        <f t="shared" si="0"/>
        <v>5659136129.5146999</v>
      </c>
    </row>
    <row r="10" spans="1:17" ht="25.05" customHeight="1">
      <c r="A10" s="56">
        <v>5</v>
      </c>
      <c r="B10" s="57" t="s">
        <v>96</v>
      </c>
      <c r="C10" s="58">
        <v>1962743822.5416999</v>
      </c>
      <c r="D10" s="58">
        <v>0</v>
      </c>
      <c r="E10" s="58">
        <v>143429507.89120001</v>
      </c>
      <c r="F10" s="58">
        <v>59762294.950000003</v>
      </c>
      <c r="G10" s="58">
        <v>259965983.0526</v>
      </c>
      <c r="H10" s="58">
        <v>103986393.22</v>
      </c>
      <c r="I10" s="58">
        <v>86729804.424799994</v>
      </c>
      <c r="J10" s="58">
        <v>591359020.10000002</v>
      </c>
      <c r="K10" s="58">
        <v>125209147.0536</v>
      </c>
      <c r="L10" s="58">
        <v>662818868.61000001</v>
      </c>
      <c r="M10" s="58">
        <v>96239304.789100006</v>
      </c>
      <c r="N10" s="73">
        <v>0</v>
      </c>
      <c r="O10" s="73">
        <f t="shared" si="1"/>
        <v>96239304.789100006</v>
      </c>
      <c r="P10" s="58">
        <v>1641824156.7161</v>
      </c>
      <c r="Q10" s="61">
        <f t="shared" si="0"/>
        <v>5734068303.3490992</v>
      </c>
    </row>
    <row r="11" spans="1:17" ht="25.05" customHeight="1">
      <c r="A11" s="56">
        <v>6</v>
      </c>
      <c r="B11" s="57" t="s">
        <v>97</v>
      </c>
      <c r="C11" s="58">
        <v>798908578.74020004</v>
      </c>
      <c r="D11" s="58">
        <v>0</v>
      </c>
      <c r="E11" s="58">
        <v>58381059.7095</v>
      </c>
      <c r="F11" s="58">
        <v>24325441.550000001</v>
      </c>
      <c r="G11" s="58">
        <v>105815670.72390001</v>
      </c>
      <c r="H11" s="58">
        <v>42326268.289999999</v>
      </c>
      <c r="I11" s="58">
        <v>35302205.001000002</v>
      </c>
      <c r="J11" s="58">
        <v>240704766.88999999</v>
      </c>
      <c r="K11" s="58">
        <v>51539419.778800003</v>
      </c>
      <c r="L11" s="58">
        <v>270589425.24000001</v>
      </c>
      <c r="M11" s="58">
        <v>39172919.732100002</v>
      </c>
      <c r="N11" s="73">
        <f>M11/2</f>
        <v>19586459.866050001</v>
      </c>
      <c r="O11" s="73">
        <f t="shared" si="1"/>
        <v>19586459.866050001</v>
      </c>
      <c r="P11" s="58">
        <v>1155735902.5451</v>
      </c>
      <c r="Q11" s="61">
        <f t="shared" si="0"/>
        <v>2803215198.3345499</v>
      </c>
    </row>
    <row r="12" spans="1:17" ht="25.05" customHeight="1">
      <c r="A12" s="56">
        <v>7</v>
      </c>
      <c r="B12" s="57" t="s">
        <v>98</v>
      </c>
      <c r="C12" s="58">
        <v>2135769050.3032999</v>
      </c>
      <c r="D12" s="58">
        <f>-139538498.5203</f>
        <v>-139538498.5203</v>
      </c>
      <c r="E12" s="58">
        <v>156073502.98910001</v>
      </c>
      <c r="F12" s="58">
        <v>65030626.25</v>
      </c>
      <c r="G12" s="58">
        <v>282883224.16720003</v>
      </c>
      <c r="H12" s="58">
        <v>113153289.67</v>
      </c>
      <c r="I12" s="58">
        <v>94375450.276500002</v>
      </c>
      <c r="J12" s="58">
        <v>643490137.75999999</v>
      </c>
      <c r="K12" s="58">
        <v>132562599.3301</v>
      </c>
      <c r="L12" s="58">
        <v>705929395.30999994</v>
      </c>
      <c r="M12" s="58">
        <v>104723258.44769999</v>
      </c>
      <c r="N12" s="73">
        <f>M12/2</f>
        <v>52361629.223849997</v>
      </c>
      <c r="O12" s="73">
        <f t="shared" si="1"/>
        <v>52361629.223849997</v>
      </c>
      <c r="P12" s="58">
        <v>1723519892.4161</v>
      </c>
      <c r="Q12" s="61">
        <f t="shared" si="0"/>
        <v>5965610299.1758499</v>
      </c>
    </row>
    <row r="13" spans="1:17" ht="25.05" customHeight="1">
      <c r="A13" s="56">
        <v>8</v>
      </c>
      <c r="B13" s="57" t="s">
        <v>99</v>
      </c>
      <c r="C13" s="58">
        <v>2318805149.6908998</v>
      </c>
      <c r="D13" s="58">
        <v>1E-4</v>
      </c>
      <c r="E13" s="58">
        <v>169449052.7475</v>
      </c>
      <c r="F13" s="58">
        <v>70603771.980000004</v>
      </c>
      <c r="G13" s="58">
        <v>307126408.1049</v>
      </c>
      <c r="H13" s="58">
        <v>122850563.23999999</v>
      </c>
      <c r="I13" s="58">
        <v>102463456.93340001</v>
      </c>
      <c r="J13" s="58">
        <v>698637450.99000001</v>
      </c>
      <c r="K13" s="58">
        <v>146983287.6715</v>
      </c>
      <c r="L13" s="58">
        <v>766275141.03999996</v>
      </c>
      <c r="M13" s="58">
        <v>113698075.6089</v>
      </c>
      <c r="N13" s="73">
        <v>0</v>
      </c>
      <c r="O13" s="73">
        <f t="shared" si="1"/>
        <v>113698075.6089</v>
      </c>
      <c r="P13" s="58">
        <v>1889208781.4707</v>
      </c>
      <c r="Q13" s="61">
        <f t="shared" si="0"/>
        <v>6706101139.4779005</v>
      </c>
    </row>
    <row r="14" spans="1:17" ht="25.05" customHeight="1">
      <c r="A14" s="56">
        <v>9</v>
      </c>
      <c r="B14" s="57" t="s">
        <v>100</v>
      </c>
      <c r="C14" s="58">
        <v>1494860647.1368999</v>
      </c>
      <c r="D14" s="58">
        <f>-38551266.1799</f>
        <v>-38551266.179899998</v>
      </c>
      <c r="E14" s="58">
        <v>109238467.35529999</v>
      </c>
      <c r="F14" s="58">
        <v>45516028.060000002</v>
      </c>
      <c r="G14" s="58">
        <v>197994722.08070001</v>
      </c>
      <c r="H14" s="58">
        <v>79197888.829999998</v>
      </c>
      <c r="I14" s="58">
        <v>66054963.505400002</v>
      </c>
      <c r="J14" s="58">
        <v>450389560.43000001</v>
      </c>
      <c r="K14" s="58">
        <v>101392224.7059</v>
      </c>
      <c r="L14" s="58">
        <v>545049842.75999999</v>
      </c>
      <c r="M14" s="58">
        <v>73297568.309300005</v>
      </c>
      <c r="N14" s="73">
        <f>M14/2</f>
        <v>36648784.154650003</v>
      </c>
      <c r="O14" s="73">
        <f t="shared" si="1"/>
        <v>36648784.154650003</v>
      </c>
      <c r="P14" s="58">
        <v>1277753335.6085999</v>
      </c>
      <c r="Q14" s="61">
        <f t="shared" si="0"/>
        <v>4365545198.4475498</v>
      </c>
    </row>
    <row r="15" spans="1:17" ht="25.05" customHeight="1">
      <c r="A15" s="56">
        <v>10</v>
      </c>
      <c r="B15" s="57" t="s">
        <v>101</v>
      </c>
      <c r="C15" s="58">
        <v>1915449523.4528999</v>
      </c>
      <c r="D15" s="58">
        <v>-2.9999999999999997E-4</v>
      </c>
      <c r="E15" s="58">
        <v>139973428.71990001</v>
      </c>
      <c r="F15" s="58">
        <v>58322261.969999999</v>
      </c>
      <c r="G15" s="58">
        <v>253701839.5539</v>
      </c>
      <c r="H15" s="58">
        <v>101480735.81999999</v>
      </c>
      <c r="I15" s="58">
        <v>84639961.999699995</v>
      </c>
      <c r="J15" s="58">
        <v>577109625.94000006</v>
      </c>
      <c r="K15" s="58">
        <v>176715860.16159999</v>
      </c>
      <c r="L15" s="58">
        <v>936548873.78999996</v>
      </c>
      <c r="M15" s="58">
        <v>93920321.323300004</v>
      </c>
      <c r="N15" s="73">
        <f>M15/2</f>
        <v>46960160.661650002</v>
      </c>
      <c r="O15" s="73">
        <f t="shared" si="1"/>
        <v>46960160.661650002</v>
      </c>
      <c r="P15" s="58">
        <v>1979848614.7586999</v>
      </c>
      <c r="Q15" s="61">
        <f t="shared" si="0"/>
        <v>6270750886.8280506</v>
      </c>
    </row>
    <row r="16" spans="1:17" ht="25.05" customHeight="1">
      <c r="A16" s="56">
        <v>11</v>
      </c>
      <c r="B16" s="57" t="s">
        <v>102</v>
      </c>
      <c r="C16" s="58">
        <v>1105801566.9230001</v>
      </c>
      <c r="D16" s="58">
        <f>-42151386.6491</f>
        <v>-42151386.649099998</v>
      </c>
      <c r="E16" s="58">
        <v>80807578.018000007</v>
      </c>
      <c r="F16" s="58">
        <v>33669824.170000002</v>
      </c>
      <c r="G16" s="58">
        <v>146463735.1573</v>
      </c>
      <c r="H16" s="58">
        <v>58585494.060000002</v>
      </c>
      <c r="I16" s="58">
        <v>48863204.933200002</v>
      </c>
      <c r="J16" s="58">
        <v>333169170.38999999</v>
      </c>
      <c r="K16" s="58">
        <v>73398896.340599999</v>
      </c>
      <c r="L16" s="58">
        <v>388630595.10000002</v>
      </c>
      <c r="M16" s="58">
        <v>54220817.205600001</v>
      </c>
      <c r="N16" s="73">
        <v>0</v>
      </c>
      <c r="O16" s="73">
        <f t="shared" si="1"/>
        <v>54220817.205600001</v>
      </c>
      <c r="P16" s="58">
        <v>1018929964.7569</v>
      </c>
      <c r="Q16" s="61">
        <f t="shared" si="0"/>
        <v>3300389460.4054995</v>
      </c>
    </row>
    <row r="17" spans="1:17" ht="25.05" customHeight="1">
      <c r="A17" s="56">
        <v>12</v>
      </c>
      <c r="B17" s="57" t="s">
        <v>103</v>
      </c>
      <c r="C17" s="58">
        <v>1465578143.0683999</v>
      </c>
      <c r="D17" s="58">
        <v>1E-4</v>
      </c>
      <c r="E17" s="58">
        <v>107098618.486</v>
      </c>
      <c r="F17" s="58">
        <v>44624424.369999997</v>
      </c>
      <c r="G17" s="58">
        <v>194116246.0061</v>
      </c>
      <c r="H17" s="58">
        <v>77646498.400000006</v>
      </c>
      <c r="I17" s="58">
        <v>64761027.0163</v>
      </c>
      <c r="J17" s="58">
        <v>441566976.08999997</v>
      </c>
      <c r="K17" s="58">
        <v>138168838.04969999</v>
      </c>
      <c r="L17" s="58">
        <v>733908028.86000001</v>
      </c>
      <c r="M17" s="58">
        <v>71861757.992799997</v>
      </c>
      <c r="N17" s="73">
        <f>M17/2</f>
        <v>35930878.996399999</v>
      </c>
      <c r="O17" s="73">
        <f t="shared" si="1"/>
        <v>35930878.996399999</v>
      </c>
      <c r="P17" s="58">
        <v>1401522969.1129</v>
      </c>
      <c r="Q17" s="61">
        <f t="shared" si="0"/>
        <v>4704922648.4558992</v>
      </c>
    </row>
    <row r="18" spans="1:17" ht="25.05" customHeight="1">
      <c r="A18" s="56">
        <v>13</v>
      </c>
      <c r="B18" s="57" t="s">
        <v>104</v>
      </c>
      <c r="C18" s="58">
        <v>1163722193.8340001</v>
      </c>
      <c r="D18" s="58">
        <v>2.0000000000000001E-4</v>
      </c>
      <c r="E18" s="58">
        <v>85040186.939600006</v>
      </c>
      <c r="F18" s="58">
        <v>35433411.219999999</v>
      </c>
      <c r="G18" s="58">
        <v>154135338.8281</v>
      </c>
      <c r="H18" s="58">
        <v>61654135.530000001</v>
      </c>
      <c r="I18" s="58">
        <v>51422603.967699997</v>
      </c>
      <c r="J18" s="58">
        <v>350620192.16000003</v>
      </c>
      <c r="K18" s="58">
        <v>87629877.600299999</v>
      </c>
      <c r="L18" s="58">
        <v>474926029.81999999</v>
      </c>
      <c r="M18" s="58">
        <v>57060841.8741</v>
      </c>
      <c r="N18" s="73">
        <v>0</v>
      </c>
      <c r="O18" s="73">
        <f t="shared" si="1"/>
        <v>57060841.8741</v>
      </c>
      <c r="P18" s="58">
        <v>1201268416.7980001</v>
      </c>
      <c r="Q18" s="61">
        <f t="shared" si="0"/>
        <v>3722913228.5720005</v>
      </c>
    </row>
    <row r="19" spans="1:17" ht="25.05" customHeight="1">
      <c r="A19" s="56">
        <v>14</v>
      </c>
      <c r="B19" s="57" t="s">
        <v>105</v>
      </c>
      <c r="C19" s="58">
        <v>1489049182.1108</v>
      </c>
      <c r="D19" s="58">
        <v>2.9999999999999997E-4</v>
      </c>
      <c r="E19" s="58">
        <v>108813788.6168</v>
      </c>
      <c r="F19" s="58">
        <v>45339078.590000004</v>
      </c>
      <c r="G19" s="58">
        <v>197224991.86899999</v>
      </c>
      <c r="H19" s="58">
        <v>78889996.75</v>
      </c>
      <c r="I19" s="58">
        <v>65798166.251199998</v>
      </c>
      <c r="J19" s="58">
        <v>448638612.49000001</v>
      </c>
      <c r="K19" s="58">
        <v>116667343.4716</v>
      </c>
      <c r="L19" s="58">
        <v>618720305</v>
      </c>
      <c r="M19" s="58">
        <v>73012614.501000002</v>
      </c>
      <c r="N19" s="73">
        <v>0</v>
      </c>
      <c r="O19" s="73">
        <f t="shared" si="1"/>
        <v>73012614.501000002</v>
      </c>
      <c r="P19" s="58">
        <v>1355118108.3915</v>
      </c>
      <c r="Q19" s="61">
        <f t="shared" si="0"/>
        <v>4597272188.0422001</v>
      </c>
    </row>
    <row r="20" spans="1:17" ht="25.05" customHeight="1">
      <c r="A20" s="56">
        <v>15</v>
      </c>
      <c r="B20" s="57" t="s">
        <v>106</v>
      </c>
      <c r="C20" s="58">
        <v>1020297539.574</v>
      </c>
      <c r="D20" s="58">
        <f>-53983557.43</f>
        <v>-53983557.43</v>
      </c>
      <c r="E20" s="58">
        <v>74559283.958800003</v>
      </c>
      <c r="F20" s="58">
        <v>31066368.32</v>
      </c>
      <c r="G20" s="58">
        <v>135138702.17570001</v>
      </c>
      <c r="H20" s="58">
        <v>54055480.869999997</v>
      </c>
      <c r="I20" s="58">
        <v>45084949.470200002</v>
      </c>
      <c r="J20" s="58">
        <v>307407490.62</v>
      </c>
      <c r="K20" s="58">
        <v>67519223.531100005</v>
      </c>
      <c r="L20" s="58">
        <v>357569971.13</v>
      </c>
      <c r="M20" s="58">
        <v>50028294.461400002</v>
      </c>
      <c r="N20" s="73">
        <v>0</v>
      </c>
      <c r="O20" s="73">
        <f t="shared" si="1"/>
        <v>50028294.461400002</v>
      </c>
      <c r="P20" s="58">
        <v>888972746.13919997</v>
      </c>
      <c r="Q20" s="61">
        <f t="shared" si="0"/>
        <v>2977716492.8204002</v>
      </c>
    </row>
    <row r="21" spans="1:17" ht="25.05" customHeight="1">
      <c r="A21" s="56">
        <v>16</v>
      </c>
      <c r="B21" s="57" t="s">
        <v>107</v>
      </c>
      <c r="C21" s="58">
        <v>1995657140.2535</v>
      </c>
      <c r="D21" s="58">
        <v>0</v>
      </c>
      <c r="E21" s="58">
        <v>145834682.17219999</v>
      </c>
      <c r="F21" s="58">
        <v>60764450.909999996</v>
      </c>
      <c r="G21" s="58">
        <v>264325361.43740001</v>
      </c>
      <c r="H21" s="58">
        <v>105730144.56999999</v>
      </c>
      <c r="I21" s="58">
        <v>88184179.456599995</v>
      </c>
      <c r="J21" s="58">
        <v>601275539.55999994</v>
      </c>
      <c r="K21" s="58">
        <v>154499082.94800001</v>
      </c>
      <c r="L21" s="58">
        <v>823273411.52999997</v>
      </c>
      <c r="M21" s="58">
        <v>97853144.960899994</v>
      </c>
      <c r="N21" s="73">
        <f>M21/2</f>
        <v>48926572.480449997</v>
      </c>
      <c r="O21" s="73">
        <f t="shared" si="1"/>
        <v>48926572.480449997</v>
      </c>
      <c r="P21" s="58">
        <v>1852402850.3664</v>
      </c>
      <c r="Q21" s="61">
        <f t="shared" si="0"/>
        <v>6140873415.6845503</v>
      </c>
    </row>
    <row r="22" spans="1:17" ht="25.05" customHeight="1">
      <c r="A22" s="56">
        <v>17</v>
      </c>
      <c r="B22" s="57" t="s">
        <v>108</v>
      </c>
      <c r="C22" s="58">
        <v>2096625723.3095</v>
      </c>
      <c r="D22" s="58">
        <v>0</v>
      </c>
      <c r="E22" s="58">
        <v>153213064.4219</v>
      </c>
      <c r="F22" s="58">
        <v>63838776.840000004</v>
      </c>
      <c r="G22" s="58">
        <v>277698679.26450002</v>
      </c>
      <c r="H22" s="58">
        <v>111079471.70999999</v>
      </c>
      <c r="I22" s="58">
        <v>92645783.3398</v>
      </c>
      <c r="J22" s="58">
        <v>631696566.32000005</v>
      </c>
      <c r="K22" s="58">
        <v>141578615.3865</v>
      </c>
      <c r="L22" s="58">
        <v>876670746.22000003</v>
      </c>
      <c r="M22" s="58">
        <v>102803941.9598</v>
      </c>
      <c r="N22" s="73">
        <v>0</v>
      </c>
      <c r="O22" s="73">
        <f t="shared" si="1"/>
        <v>102803941.9598</v>
      </c>
      <c r="P22" s="58">
        <v>1983725976.661</v>
      </c>
      <c r="Q22" s="61">
        <f t="shared" si="0"/>
        <v>6531577345.4330006</v>
      </c>
    </row>
    <row r="23" spans="1:17" ht="25.05" customHeight="1">
      <c r="A23" s="56">
        <v>18</v>
      </c>
      <c r="B23" s="57" t="s">
        <v>109</v>
      </c>
      <c r="C23" s="58">
        <v>2357854155.4285998</v>
      </c>
      <c r="D23" s="58">
        <v>0</v>
      </c>
      <c r="E23" s="58">
        <v>172302598.69279999</v>
      </c>
      <c r="F23" s="58">
        <v>71792749.459999993</v>
      </c>
      <c r="G23" s="58">
        <v>312298460.13080001</v>
      </c>
      <c r="H23" s="58">
        <v>124919384.05</v>
      </c>
      <c r="I23" s="58">
        <v>104188955.9984</v>
      </c>
      <c r="J23" s="58">
        <v>710402604.19000006</v>
      </c>
      <c r="K23" s="58">
        <v>171797064.77430001</v>
      </c>
      <c r="L23" s="58">
        <v>966464857.62</v>
      </c>
      <c r="M23" s="58">
        <v>115612767.23289999</v>
      </c>
      <c r="N23" s="73">
        <v>0</v>
      </c>
      <c r="O23" s="73">
        <f t="shared" si="1"/>
        <v>115612767.23289999</v>
      </c>
      <c r="P23" s="58">
        <v>2028129571.4663999</v>
      </c>
      <c r="Q23" s="61">
        <f t="shared" si="0"/>
        <v>7135763169.0442009</v>
      </c>
    </row>
    <row r="24" spans="1:17" ht="25.05" customHeight="1">
      <c r="A24" s="56">
        <v>19</v>
      </c>
      <c r="B24" s="57" t="s">
        <v>110</v>
      </c>
      <c r="C24" s="58">
        <v>3753905897.0513</v>
      </c>
      <c r="D24" s="58">
        <f>-512664445.0403</f>
        <v>-512664445.04030001</v>
      </c>
      <c r="E24" s="58">
        <v>274320504.43870002</v>
      </c>
      <c r="F24" s="58">
        <v>114300210.18000001</v>
      </c>
      <c r="G24" s="58">
        <v>497205914.29509997</v>
      </c>
      <c r="H24" s="58">
        <v>198882365.72</v>
      </c>
      <c r="I24" s="58">
        <v>165877747.53979999</v>
      </c>
      <c r="J24" s="58">
        <v>1131021831.45</v>
      </c>
      <c r="K24" s="58">
        <v>291560196.70599997</v>
      </c>
      <c r="L24" s="58">
        <v>1369903720.52</v>
      </c>
      <c r="M24" s="58">
        <v>184065434.11790001</v>
      </c>
      <c r="N24" s="73">
        <v>0</v>
      </c>
      <c r="O24" s="73">
        <f t="shared" si="1"/>
        <v>184065434.11790001</v>
      </c>
      <c r="P24" s="58">
        <v>3646362164.9390001</v>
      </c>
      <c r="Q24" s="61">
        <f t="shared" si="0"/>
        <v>11114741541.9175</v>
      </c>
    </row>
    <row r="25" spans="1:17" ht="25.05" customHeight="1">
      <c r="A25" s="56">
        <v>20</v>
      </c>
      <c r="B25" s="57" t="s">
        <v>111</v>
      </c>
      <c r="C25" s="58">
        <v>2857912456.2775002</v>
      </c>
      <c r="D25" s="58">
        <v>0</v>
      </c>
      <c r="E25" s="58">
        <v>208844869.35690001</v>
      </c>
      <c r="F25" s="58">
        <v>87018695.569999993</v>
      </c>
      <c r="G25" s="58">
        <v>378531325.70910001</v>
      </c>
      <c r="H25" s="58">
        <v>151412530.28</v>
      </c>
      <c r="I25" s="58">
        <v>126285552.6788</v>
      </c>
      <c r="J25" s="58">
        <v>861066171.88999999</v>
      </c>
      <c r="K25" s="58">
        <v>187745850.59490001</v>
      </c>
      <c r="L25" s="58">
        <v>963351318.91999996</v>
      </c>
      <c r="M25" s="58">
        <v>140132148.0589</v>
      </c>
      <c r="N25" s="73">
        <v>0</v>
      </c>
      <c r="O25" s="73">
        <f t="shared" si="1"/>
        <v>140132148.0589</v>
      </c>
      <c r="P25" s="58">
        <v>2453232056.8569999</v>
      </c>
      <c r="Q25" s="61">
        <f t="shared" si="0"/>
        <v>8415532976.1931019</v>
      </c>
    </row>
    <row r="26" spans="1:17" ht="25.05" customHeight="1">
      <c r="A26" s="56">
        <v>21</v>
      </c>
      <c r="B26" s="57" t="s">
        <v>112</v>
      </c>
      <c r="C26" s="58">
        <v>1803649525.7648001</v>
      </c>
      <c r="D26" s="58">
        <v>0</v>
      </c>
      <c r="E26" s="58">
        <v>131803529.79189999</v>
      </c>
      <c r="F26" s="58">
        <v>54918137.409999996</v>
      </c>
      <c r="G26" s="58">
        <v>238893897.74790001</v>
      </c>
      <c r="H26" s="58">
        <v>95557559.099999994</v>
      </c>
      <c r="I26" s="58">
        <v>79699739.122600004</v>
      </c>
      <c r="J26" s="58">
        <v>543425180.55999994</v>
      </c>
      <c r="K26" s="58">
        <v>111653815.9575</v>
      </c>
      <c r="L26" s="58">
        <v>617984602.86000001</v>
      </c>
      <c r="M26" s="58">
        <v>88438427.076499999</v>
      </c>
      <c r="N26" s="73">
        <f>M26/2</f>
        <v>44219213.538249999</v>
      </c>
      <c r="O26" s="73">
        <f t="shared" si="1"/>
        <v>44219213.538249999</v>
      </c>
      <c r="P26" s="58">
        <v>1490857035.0088999</v>
      </c>
      <c r="Q26" s="61">
        <f t="shared" si="0"/>
        <v>5212662236.8618498</v>
      </c>
    </row>
    <row r="27" spans="1:17" ht="25.05" customHeight="1">
      <c r="A27" s="56">
        <v>22</v>
      </c>
      <c r="B27" s="57" t="s">
        <v>113</v>
      </c>
      <c r="C27" s="58">
        <v>1864203899.5271001</v>
      </c>
      <c r="D27" s="58">
        <f>-187142998.7699</f>
        <v>-187142998.76989999</v>
      </c>
      <c r="E27" s="58">
        <v>136228602.45280001</v>
      </c>
      <c r="F27" s="58">
        <v>56761917.689999998</v>
      </c>
      <c r="G27" s="58">
        <v>246914341.94589999</v>
      </c>
      <c r="H27" s="58">
        <v>98765736.780000001</v>
      </c>
      <c r="I27" s="58">
        <v>82375518.270699993</v>
      </c>
      <c r="J27" s="58">
        <v>561669729.20000005</v>
      </c>
      <c r="K27" s="58">
        <v>118189187.23989999</v>
      </c>
      <c r="L27" s="58">
        <v>654406651.92999995</v>
      </c>
      <c r="M27" s="58">
        <v>91407592.373799995</v>
      </c>
      <c r="N27" s="73">
        <f>M27/2</f>
        <v>45703796.186899997</v>
      </c>
      <c r="O27" s="73">
        <f t="shared" si="1"/>
        <v>45703796.186899997</v>
      </c>
      <c r="P27" s="58">
        <v>1481450062.1522</v>
      </c>
      <c r="Q27" s="61">
        <f t="shared" si="0"/>
        <v>5159526444.6056004</v>
      </c>
    </row>
    <row r="28" spans="1:17" ht="25.05" customHeight="1">
      <c r="A28" s="56">
        <v>23</v>
      </c>
      <c r="B28" s="57" t="s">
        <v>114</v>
      </c>
      <c r="C28" s="58">
        <v>1319119524.8036001</v>
      </c>
      <c r="D28" s="58">
        <v>0</v>
      </c>
      <c r="E28" s="58">
        <v>96396005.489399999</v>
      </c>
      <c r="F28" s="58">
        <v>40165002.289999999</v>
      </c>
      <c r="G28" s="58">
        <v>174717759.9499</v>
      </c>
      <c r="H28" s="58">
        <v>69887103.980000004</v>
      </c>
      <c r="I28" s="58">
        <v>58289307.593900003</v>
      </c>
      <c r="J28" s="58">
        <v>397440165.45999998</v>
      </c>
      <c r="K28" s="58">
        <v>95385416.193100005</v>
      </c>
      <c r="L28" s="58">
        <v>1928704998.3299999</v>
      </c>
      <c r="M28" s="58">
        <v>64680446.082099997</v>
      </c>
      <c r="N28" s="73">
        <f>M28/2</f>
        <v>32340223.041049998</v>
      </c>
      <c r="O28" s="73">
        <f t="shared" si="1"/>
        <v>32340223.041049998</v>
      </c>
      <c r="P28" s="58">
        <v>1137035021.5479</v>
      </c>
      <c r="Q28" s="61">
        <f t="shared" si="0"/>
        <v>5349480528.6788492</v>
      </c>
    </row>
    <row r="29" spans="1:17" ht="25.05" customHeight="1">
      <c r="A29" s="56">
        <v>24</v>
      </c>
      <c r="B29" s="57" t="s">
        <v>115</v>
      </c>
      <c r="C29" s="58">
        <v>2247115082.1733999</v>
      </c>
      <c r="D29" s="58">
        <v>0</v>
      </c>
      <c r="E29" s="58">
        <v>164210227.90110001</v>
      </c>
      <c r="F29" s="58">
        <v>68420928.290000007</v>
      </c>
      <c r="G29" s="58">
        <v>297631038.07059997</v>
      </c>
      <c r="H29" s="58">
        <v>119052415.23</v>
      </c>
      <c r="I29" s="58">
        <v>99295613.293899998</v>
      </c>
      <c r="J29" s="58">
        <v>677037806.87</v>
      </c>
      <c r="K29" s="58">
        <v>431538023.76709998</v>
      </c>
      <c r="L29" s="58">
        <v>930566586.13999999</v>
      </c>
      <c r="M29" s="58">
        <v>110182893.36390001</v>
      </c>
      <c r="N29" s="73">
        <v>0</v>
      </c>
      <c r="O29" s="73">
        <f t="shared" si="1"/>
        <v>110182893.36390001</v>
      </c>
      <c r="P29" s="58">
        <v>8008689945.4888</v>
      </c>
      <c r="Q29" s="61">
        <f t="shared" si="0"/>
        <v>13153740560.5888</v>
      </c>
    </row>
    <row r="30" spans="1:17" ht="25.05" customHeight="1">
      <c r="A30" s="56">
        <v>25</v>
      </c>
      <c r="B30" s="57" t="s">
        <v>116</v>
      </c>
      <c r="C30" s="58">
        <v>1176881972.1443</v>
      </c>
      <c r="D30" s="58">
        <v>-39238127.240000002</v>
      </c>
      <c r="E30" s="58">
        <v>86001851.169499993</v>
      </c>
      <c r="F30" s="58">
        <v>35834104.649999999</v>
      </c>
      <c r="G30" s="58">
        <v>155878355.24509999</v>
      </c>
      <c r="H30" s="58">
        <v>62351342.100000001</v>
      </c>
      <c r="I30" s="58">
        <v>52004108.790600002</v>
      </c>
      <c r="J30" s="58">
        <v>354585128.13999999</v>
      </c>
      <c r="K30" s="58">
        <v>74438524.112100005</v>
      </c>
      <c r="L30" s="58">
        <v>414011134.17000002</v>
      </c>
      <c r="M30" s="58">
        <v>57706105.867899999</v>
      </c>
      <c r="N30" s="73">
        <v>0</v>
      </c>
      <c r="O30" s="73">
        <f t="shared" si="1"/>
        <v>57706105.867899999</v>
      </c>
      <c r="P30" s="58">
        <v>916857380.59169996</v>
      </c>
      <c r="Q30" s="61">
        <f t="shared" si="0"/>
        <v>3347311879.7412004</v>
      </c>
    </row>
    <row r="31" spans="1:17" ht="25.05" customHeight="1">
      <c r="A31" s="56">
        <v>26</v>
      </c>
      <c r="B31" s="57" t="s">
        <v>117</v>
      </c>
      <c r="C31" s="58">
        <v>2178317749.1371999</v>
      </c>
      <c r="D31" s="58">
        <v>0</v>
      </c>
      <c r="E31" s="58">
        <v>159182792.57929999</v>
      </c>
      <c r="F31" s="58">
        <v>66326163.57</v>
      </c>
      <c r="G31" s="58">
        <v>288518811.54970002</v>
      </c>
      <c r="H31" s="58">
        <v>115407524.62</v>
      </c>
      <c r="I31" s="58">
        <v>96255593.923500001</v>
      </c>
      <c r="J31" s="58">
        <v>656309720.50999999</v>
      </c>
      <c r="K31" s="58">
        <v>141072921.25639999</v>
      </c>
      <c r="L31" s="58">
        <v>908179381.20000005</v>
      </c>
      <c r="M31" s="58">
        <v>106809550.69149999</v>
      </c>
      <c r="N31" s="73">
        <f>M31/2</f>
        <v>53404775.345749997</v>
      </c>
      <c r="O31" s="73">
        <f t="shared" si="1"/>
        <v>53404775.345749997</v>
      </c>
      <c r="P31" s="58">
        <v>1794880364.2198999</v>
      </c>
      <c r="Q31" s="61">
        <f t="shared" si="0"/>
        <v>6457855797.9117498</v>
      </c>
    </row>
    <row r="32" spans="1:17" ht="25.05" customHeight="1">
      <c r="A32" s="56">
        <v>27</v>
      </c>
      <c r="B32" s="57" t="s">
        <v>118</v>
      </c>
      <c r="C32" s="58">
        <v>1554004006.2309</v>
      </c>
      <c r="D32" s="58">
        <f>-115776950.4</f>
        <v>-115776950.40000001</v>
      </c>
      <c r="E32" s="58">
        <v>113560428.6788</v>
      </c>
      <c r="F32" s="58">
        <v>47316845.280000001</v>
      </c>
      <c r="G32" s="58">
        <v>205828276.98019999</v>
      </c>
      <c r="H32" s="58">
        <v>82331310.790000007</v>
      </c>
      <c r="I32" s="58">
        <v>68668392.679800004</v>
      </c>
      <c r="J32" s="58">
        <v>468208981.63</v>
      </c>
      <c r="K32" s="58">
        <v>144943320.65040001</v>
      </c>
      <c r="L32" s="58">
        <v>671581253.72000003</v>
      </c>
      <c r="M32" s="58">
        <v>76197547.267299995</v>
      </c>
      <c r="N32" s="73">
        <v>0</v>
      </c>
      <c r="O32" s="73">
        <f t="shared" si="1"/>
        <v>76197547.267299995</v>
      </c>
      <c r="P32" s="58">
        <v>1553060073.2962999</v>
      </c>
      <c r="Q32" s="61">
        <f t="shared" si="0"/>
        <v>4869923486.8036995</v>
      </c>
    </row>
    <row r="33" spans="1:17" ht="25.05" customHeight="1">
      <c r="A33" s="56">
        <v>28</v>
      </c>
      <c r="B33" s="57" t="s">
        <v>119</v>
      </c>
      <c r="C33" s="58">
        <v>1484172123.6005001</v>
      </c>
      <c r="D33" s="58">
        <f>-47177126.82</f>
        <v>-47177126.82</v>
      </c>
      <c r="E33" s="58">
        <v>108457392.58930001</v>
      </c>
      <c r="F33" s="58">
        <v>45190580.25</v>
      </c>
      <c r="G33" s="58">
        <v>196579024.06810001</v>
      </c>
      <c r="H33" s="58">
        <v>78631609.629999995</v>
      </c>
      <c r="I33" s="58">
        <v>65582658.5898</v>
      </c>
      <c r="J33" s="58">
        <v>447169193.75999999</v>
      </c>
      <c r="K33" s="58">
        <v>114949347.9509</v>
      </c>
      <c r="L33" s="58">
        <v>623303816.75999999</v>
      </c>
      <c r="M33" s="58">
        <v>72773477.475700006</v>
      </c>
      <c r="N33" s="73">
        <f>M33/2</f>
        <v>36386738.737850003</v>
      </c>
      <c r="O33" s="73">
        <f t="shared" si="1"/>
        <v>36386738.737850003</v>
      </c>
      <c r="P33" s="58">
        <v>1379360953.4303</v>
      </c>
      <c r="Q33" s="61">
        <f t="shared" si="0"/>
        <v>4532606312.5467501</v>
      </c>
    </row>
    <row r="34" spans="1:17" ht="25.05" customHeight="1">
      <c r="A34" s="56">
        <v>29</v>
      </c>
      <c r="B34" s="57" t="s">
        <v>120</v>
      </c>
      <c r="C34" s="58">
        <v>2010348666.063</v>
      </c>
      <c r="D34" s="58">
        <f>-82028645.1001</f>
        <v>-82028645.100099996</v>
      </c>
      <c r="E34" s="58">
        <v>146908280.41409999</v>
      </c>
      <c r="F34" s="58">
        <v>61211783.509999998</v>
      </c>
      <c r="G34" s="58">
        <v>266271258.25080001</v>
      </c>
      <c r="H34" s="58">
        <v>106508503.3</v>
      </c>
      <c r="I34" s="58">
        <v>88833369.200299993</v>
      </c>
      <c r="J34" s="58">
        <v>605701978.82000005</v>
      </c>
      <c r="K34" s="58">
        <v>154472889.15790001</v>
      </c>
      <c r="L34" s="58">
        <v>980490867.02999997</v>
      </c>
      <c r="M34" s="58">
        <v>98573515.187900007</v>
      </c>
      <c r="N34" s="73">
        <v>0</v>
      </c>
      <c r="O34" s="73">
        <f t="shared" si="1"/>
        <v>98573515.187900007</v>
      </c>
      <c r="P34" s="58">
        <v>1912596550.8380001</v>
      </c>
      <c r="Q34" s="61">
        <f t="shared" si="0"/>
        <v>6349889016.6718998</v>
      </c>
    </row>
    <row r="35" spans="1:17" ht="25.05" customHeight="1">
      <c r="A35" s="56">
        <v>30</v>
      </c>
      <c r="B35" s="57" t="s">
        <v>121</v>
      </c>
      <c r="C35" s="58">
        <v>2535897986.1247001</v>
      </c>
      <c r="D35" s="58">
        <f>-83688581.4604</f>
        <v>-83688581.4604</v>
      </c>
      <c r="E35" s="58">
        <v>185313333.32170001</v>
      </c>
      <c r="F35" s="58">
        <v>77213888.879999995</v>
      </c>
      <c r="G35" s="58">
        <v>335880416.64600003</v>
      </c>
      <c r="H35" s="58">
        <v>134352166.66</v>
      </c>
      <c r="I35" s="58">
        <v>112056364.08220001</v>
      </c>
      <c r="J35" s="58">
        <v>764045786.78999996</v>
      </c>
      <c r="K35" s="58">
        <v>214991757.70730001</v>
      </c>
      <c r="L35" s="58">
        <v>983507031.91999996</v>
      </c>
      <c r="M35" s="58">
        <v>124342798.2765</v>
      </c>
      <c r="N35" s="73">
        <v>0</v>
      </c>
      <c r="O35" s="73">
        <f t="shared" si="1"/>
        <v>124342798.2765</v>
      </c>
      <c r="P35" s="58">
        <v>3349992975.9323001</v>
      </c>
      <c r="Q35" s="61">
        <f t="shared" si="0"/>
        <v>8733905924.8803005</v>
      </c>
    </row>
    <row r="36" spans="1:17" ht="25.05" customHeight="1">
      <c r="A36" s="56">
        <v>31</v>
      </c>
      <c r="B36" s="57" t="s">
        <v>122</v>
      </c>
      <c r="C36" s="58">
        <v>1589668262.6043</v>
      </c>
      <c r="D36" s="58">
        <v>0</v>
      </c>
      <c r="E36" s="58">
        <v>116166630.6101</v>
      </c>
      <c r="F36" s="58">
        <v>48402762.75</v>
      </c>
      <c r="G36" s="58">
        <v>210552017.98069999</v>
      </c>
      <c r="H36" s="58">
        <v>84220807.189999998</v>
      </c>
      <c r="I36" s="58">
        <v>70244326.301300004</v>
      </c>
      <c r="J36" s="58">
        <v>478954336.92000002</v>
      </c>
      <c r="K36" s="58">
        <v>107261679.1471</v>
      </c>
      <c r="L36" s="58">
        <v>713097328.67999995</v>
      </c>
      <c r="M36" s="58">
        <v>77946274.337099999</v>
      </c>
      <c r="N36" s="73">
        <f>M36/2</f>
        <v>38973137.16855</v>
      </c>
      <c r="O36" s="73">
        <f t="shared" si="1"/>
        <v>38973137.16855</v>
      </c>
      <c r="P36" s="58">
        <v>1322350746.4990001</v>
      </c>
      <c r="Q36" s="61">
        <f t="shared" si="0"/>
        <v>4779892035.8510494</v>
      </c>
    </row>
    <row r="37" spans="1:17" ht="25.05" customHeight="1">
      <c r="A37" s="56">
        <v>32</v>
      </c>
      <c r="B37" s="57" t="s">
        <v>123</v>
      </c>
      <c r="C37" s="58">
        <v>1970481937.7774</v>
      </c>
      <c r="D37" s="58">
        <v>0</v>
      </c>
      <c r="E37" s="58">
        <v>143994978.55930001</v>
      </c>
      <c r="F37" s="58">
        <v>59997907.729999997</v>
      </c>
      <c r="G37" s="58">
        <v>260990898.6381</v>
      </c>
      <c r="H37" s="58">
        <v>104396359.45999999</v>
      </c>
      <c r="I37" s="58">
        <v>87071736.578099996</v>
      </c>
      <c r="J37" s="58">
        <v>593690452.35000002</v>
      </c>
      <c r="K37" s="58">
        <v>175432175.05199999</v>
      </c>
      <c r="L37" s="58">
        <v>745987014.50999999</v>
      </c>
      <c r="M37" s="58">
        <v>96618728.130700007</v>
      </c>
      <c r="N37" s="73">
        <f>M37/2</f>
        <v>48309364.065350004</v>
      </c>
      <c r="O37" s="73">
        <f t="shared" si="1"/>
        <v>48309364.065350004</v>
      </c>
      <c r="P37" s="58">
        <v>4165101956.1936002</v>
      </c>
      <c r="Q37" s="61">
        <f t="shared" si="0"/>
        <v>8355454780.9138508</v>
      </c>
    </row>
    <row r="38" spans="1:17" ht="25.05" customHeight="1">
      <c r="A38" s="56">
        <v>33</v>
      </c>
      <c r="B38" s="57" t="s">
        <v>124</v>
      </c>
      <c r="C38" s="58">
        <v>1984580294.5251999</v>
      </c>
      <c r="D38" s="58">
        <f>-35989038.1701</f>
        <v>-35989038.170100003</v>
      </c>
      <c r="E38" s="58">
        <v>145025230.36629999</v>
      </c>
      <c r="F38" s="58">
        <v>60427179.32</v>
      </c>
      <c r="G38" s="58">
        <v>262858230.0388</v>
      </c>
      <c r="H38" s="58">
        <v>105143292.02</v>
      </c>
      <c r="I38" s="58">
        <v>87694715.343700007</v>
      </c>
      <c r="J38" s="58">
        <v>597938174.50999999</v>
      </c>
      <c r="K38" s="58">
        <v>125277086.5545</v>
      </c>
      <c r="L38" s="58">
        <v>651905958.09000003</v>
      </c>
      <c r="M38" s="58">
        <v>97310013.486000001</v>
      </c>
      <c r="N38" s="73">
        <v>0</v>
      </c>
      <c r="O38" s="73">
        <f t="shared" si="1"/>
        <v>97310013.486000001</v>
      </c>
      <c r="P38" s="58">
        <v>1633778943.8482001</v>
      </c>
      <c r="Q38" s="61">
        <f t="shared" si="0"/>
        <v>5715950079.932601</v>
      </c>
    </row>
    <row r="39" spans="1:17" ht="25.05" customHeight="1">
      <c r="A39" s="56">
        <v>34</v>
      </c>
      <c r="B39" s="57" t="s">
        <v>125</v>
      </c>
      <c r="C39" s="58">
        <v>1487449570.2818</v>
      </c>
      <c r="D39" s="58">
        <v>0</v>
      </c>
      <c r="E39" s="58">
        <v>108696895.3502</v>
      </c>
      <c r="F39" s="58">
        <v>45290373.060000002</v>
      </c>
      <c r="G39" s="58">
        <v>197013122.82249999</v>
      </c>
      <c r="H39" s="58">
        <v>78805249.129999995</v>
      </c>
      <c r="I39" s="58">
        <v>65727482.538099997</v>
      </c>
      <c r="J39" s="58">
        <v>448156662.24000001</v>
      </c>
      <c r="K39" s="58">
        <v>84998755.159400001</v>
      </c>
      <c r="L39" s="58">
        <v>443117219.12</v>
      </c>
      <c r="M39" s="58">
        <v>72934180.654599994</v>
      </c>
      <c r="N39" s="73">
        <v>0</v>
      </c>
      <c r="O39" s="73">
        <f t="shared" si="1"/>
        <v>72934180.654599994</v>
      </c>
      <c r="P39" s="58">
        <v>1169146396.5516</v>
      </c>
      <c r="Q39" s="61">
        <f t="shared" si="0"/>
        <v>4201335906.9081998</v>
      </c>
    </row>
    <row r="40" spans="1:17" ht="25.05" customHeight="1">
      <c r="A40" s="56">
        <v>35</v>
      </c>
      <c r="B40" s="57" t="s">
        <v>126</v>
      </c>
      <c r="C40" s="58">
        <v>1495500186.7295001</v>
      </c>
      <c r="D40" s="58">
        <v>0</v>
      </c>
      <c r="E40" s="58">
        <v>109285202.36310001</v>
      </c>
      <c r="F40" s="58">
        <v>45535500.979999997</v>
      </c>
      <c r="G40" s="58">
        <v>198079429.2834</v>
      </c>
      <c r="H40" s="58">
        <v>79231771.709999993</v>
      </c>
      <c r="I40" s="58">
        <v>66083223.507200003</v>
      </c>
      <c r="J40" s="58">
        <v>450582248.60000002</v>
      </c>
      <c r="K40" s="58">
        <v>88181136.368399993</v>
      </c>
      <c r="L40" s="58">
        <v>458633782.55000001</v>
      </c>
      <c r="M40" s="58">
        <v>73328926.897300005</v>
      </c>
      <c r="N40" s="73">
        <v>0</v>
      </c>
      <c r="O40" s="73">
        <f t="shared" si="1"/>
        <v>73328926.897300005</v>
      </c>
      <c r="P40" s="58">
        <v>1168160042.3924999</v>
      </c>
      <c r="Q40" s="61">
        <f t="shared" si="0"/>
        <v>4232601451.3814001</v>
      </c>
    </row>
    <row r="41" spans="1:17" ht="25.05" customHeight="1">
      <c r="A41" s="56">
        <v>36</v>
      </c>
      <c r="B41" s="57" t="s">
        <v>127</v>
      </c>
      <c r="C41" s="58">
        <v>1351284390.1113</v>
      </c>
      <c r="D41" s="58">
        <v>0</v>
      </c>
      <c r="E41" s="58">
        <v>98746485.847499996</v>
      </c>
      <c r="F41" s="58">
        <v>41144369.100000001</v>
      </c>
      <c r="G41" s="58">
        <v>178978005.59810001</v>
      </c>
      <c r="H41" s="58">
        <v>71591202.239999995</v>
      </c>
      <c r="I41" s="58">
        <v>59710609.979199998</v>
      </c>
      <c r="J41" s="58">
        <v>407131182.19</v>
      </c>
      <c r="K41" s="58">
        <v>86629064.946500003</v>
      </c>
      <c r="L41" s="58">
        <v>777829171.87</v>
      </c>
      <c r="M41" s="58">
        <v>66257587.362899996</v>
      </c>
      <c r="N41" s="73">
        <v>0</v>
      </c>
      <c r="O41" s="73">
        <f t="shared" si="1"/>
        <v>66257587.362899996</v>
      </c>
      <c r="P41" s="58">
        <v>1153678032.5197999</v>
      </c>
      <c r="Q41" s="61">
        <f t="shared" si="0"/>
        <v>4292980101.7652988</v>
      </c>
    </row>
    <row r="42" spans="1:17" ht="25.05" customHeight="1">
      <c r="A42" s="56">
        <v>37</v>
      </c>
      <c r="B42" s="57" t="s">
        <v>931</v>
      </c>
      <c r="C42" s="58">
        <v>596820806.42680001</v>
      </c>
      <c r="D42" s="58">
        <v>0</v>
      </c>
      <c r="E42" s="58">
        <v>43613289.509300001</v>
      </c>
      <c r="F42" s="58">
        <v>18172203.98</v>
      </c>
      <c r="G42" s="58">
        <v>79049087.235599995</v>
      </c>
      <c r="H42" s="58">
        <v>31619634.890000001</v>
      </c>
      <c r="I42" s="58">
        <v>26372342.240400001</v>
      </c>
      <c r="J42" s="58">
        <v>179817336.94</v>
      </c>
      <c r="K42" s="58">
        <v>97114481.709999993</v>
      </c>
      <c r="L42" s="58">
        <v>211792176.43000001</v>
      </c>
      <c r="M42" s="58">
        <v>29263941.050000001</v>
      </c>
      <c r="N42" s="73">
        <v>0</v>
      </c>
      <c r="O42" s="73">
        <f t="shared" si="1"/>
        <v>29263941.050000001</v>
      </c>
      <c r="P42" s="58">
        <v>3144882285.4759002</v>
      </c>
      <c r="Q42" s="61">
        <f t="shared" si="0"/>
        <v>4458517585.8880005</v>
      </c>
    </row>
    <row r="43" spans="1:17" ht="25.05" customHeight="1">
      <c r="A43" s="52"/>
      <c r="B43" s="52"/>
      <c r="C43" s="59">
        <f t="shared" ref="C43:F43" si="2">SUM(C6:C42)</f>
        <v>65685021769.378113</v>
      </c>
      <c r="D43" s="59">
        <f t="shared" si="2"/>
        <v>-1407097288.4697001</v>
      </c>
      <c r="E43" s="59">
        <f t="shared" si="2"/>
        <v>4800000000.0005007</v>
      </c>
      <c r="F43" s="59">
        <f t="shared" si="2"/>
        <v>1999999999.9999998</v>
      </c>
      <c r="G43" s="59">
        <f t="shared" ref="G43:N43" si="3">SUM(G6:G42)</f>
        <v>8699999999.9997978</v>
      </c>
      <c r="H43" s="59">
        <f t="shared" si="3"/>
        <v>3479999999.9899998</v>
      </c>
      <c r="I43" s="59">
        <f t="shared" si="3"/>
        <v>2902492432.4230003</v>
      </c>
      <c r="J43" s="59">
        <f t="shared" si="3"/>
        <v>19790371857.409996</v>
      </c>
      <c r="K43" s="59">
        <f t="shared" si="3"/>
        <v>5080802615.7470999</v>
      </c>
      <c r="L43" s="59">
        <f t="shared" si="3"/>
        <v>27046128797.239994</v>
      </c>
      <c r="M43" s="59">
        <f t="shared" si="3"/>
        <v>3220736581.8253002</v>
      </c>
      <c r="N43" s="59">
        <f t="shared" si="3"/>
        <v>629332700.44780004</v>
      </c>
      <c r="O43" s="59">
        <f t="shared" ref="O43:Q43" si="4">SUM(O6:O42)</f>
        <v>2591403881.3774996</v>
      </c>
      <c r="P43" s="59">
        <f t="shared" si="4"/>
        <v>70966782394.728592</v>
      </c>
      <c r="Q43" s="59">
        <f t="shared" si="4"/>
        <v>211635906459.82492</v>
      </c>
    </row>
    <row r="45" spans="1:17">
      <c r="N45" s="74"/>
      <c r="Q45" s="62"/>
    </row>
    <row r="46" spans="1:17">
      <c r="Q46" s="62"/>
    </row>
  </sheetData>
  <mergeCells count="3">
    <mergeCell ref="A1:Q1"/>
    <mergeCell ref="A2:Q2"/>
    <mergeCell ref="A3:Q3"/>
  </mergeCells>
  <pageMargins left="0.118055555555556" right="0.118055555555556" top="0.55069444444444404" bottom="0.156944444444444" header="0.31458333333333299" footer="0.31458333333333299"/>
  <pageSetup paperSize="9" scale="3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topLeftCell="C1" workbookViewId="0">
      <selection activeCell="E12" sqref="E12"/>
    </sheetView>
  </sheetViews>
  <sheetFormatPr defaultColWidth="8.88671875" defaultRowHeight="18"/>
  <cols>
    <col min="1" max="1" width="8.88671875" style="54"/>
    <col min="2" max="2" width="26.109375" style="54" customWidth="1"/>
    <col min="3" max="9" width="23.44140625" style="54" customWidth="1"/>
    <col min="10" max="10" width="23.109375" style="54" customWidth="1"/>
    <col min="11" max="16384" width="8.88671875" style="54"/>
  </cols>
  <sheetData>
    <row r="1" spans="1:10">
      <c r="A1" s="214" t="s">
        <v>130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68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23.4" customHeight="1">
      <c r="A3" s="215" t="s">
        <v>952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54.75" customHeight="1">
      <c r="A4" s="37" t="s">
        <v>953</v>
      </c>
      <c r="B4" s="37" t="s">
        <v>132</v>
      </c>
      <c r="C4" s="63" t="s">
        <v>53</v>
      </c>
      <c r="D4" s="64" t="s">
        <v>28</v>
      </c>
      <c r="E4" s="64" t="s">
        <v>25</v>
      </c>
      <c r="F4" s="64" t="s">
        <v>27</v>
      </c>
      <c r="G4" s="64" t="s">
        <v>24</v>
      </c>
      <c r="H4" s="65" t="s">
        <v>26</v>
      </c>
      <c r="I4" s="64" t="s">
        <v>31</v>
      </c>
      <c r="J4" s="37" t="s">
        <v>33</v>
      </c>
    </row>
    <row r="5" spans="1:10">
      <c r="A5" s="66"/>
      <c r="B5" s="66"/>
      <c r="C5" s="168" t="s">
        <v>34</v>
      </c>
      <c r="D5" s="168" t="s">
        <v>34</v>
      </c>
      <c r="E5" s="168" t="s">
        <v>34</v>
      </c>
      <c r="F5" s="168" t="s">
        <v>34</v>
      </c>
      <c r="G5" s="168" t="s">
        <v>34</v>
      </c>
      <c r="H5" s="168" t="s">
        <v>34</v>
      </c>
      <c r="I5" s="168" t="s">
        <v>34</v>
      </c>
      <c r="J5" s="168" t="s">
        <v>34</v>
      </c>
    </row>
    <row r="6" spans="1:10">
      <c r="A6" s="67">
        <v>1</v>
      </c>
      <c r="B6" s="68" t="s">
        <v>92</v>
      </c>
      <c r="C6" s="69">
        <v>58391361.499899998</v>
      </c>
      <c r="D6" s="69">
        <v>4267008.33</v>
      </c>
      <c r="E6" s="69">
        <v>1777920.1384999999</v>
      </c>
      <c r="F6" s="69">
        <v>7733952.5999999996</v>
      </c>
      <c r="G6" s="69">
        <v>3093581.0408999999</v>
      </c>
      <c r="H6" s="69">
        <v>2580199.8736999999</v>
      </c>
      <c r="I6" s="69">
        <v>17592850.34</v>
      </c>
      <c r="J6" s="51">
        <f>SUM(C6:I6)</f>
        <v>95436873.822999999</v>
      </c>
    </row>
    <row r="7" spans="1:10">
      <c r="A7" s="67">
        <v>2</v>
      </c>
      <c r="B7" s="68" t="s">
        <v>93</v>
      </c>
      <c r="C7" s="69">
        <v>62118367.284599997</v>
      </c>
      <c r="D7" s="69">
        <v>4539363.08</v>
      </c>
      <c r="E7" s="69">
        <v>1891401.2848</v>
      </c>
      <c r="F7" s="69">
        <v>8227595.5899999999</v>
      </c>
      <c r="G7" s="69">
        <v>3291038.2355</v>
      </c>
      <c r="H7" s="69">
        <v>2744888.9580000001</v>
      </c>
      <c r="I7" s="69">
        <v>18715767.379999999</v>
      </c>
      <c r="J7" s="51">
        <f t="shared" ref="J7:J41" si="0">SUM(C7:I7)</f>
        <v>101528421.81289999</v>
      </c>
    </row>
    <row r="8" spans="1:10">
      <c r="A8" s="67">
        <v>3</v>
      </c>
      <c r="B8" s="68" t="s">
        <v>94</v>
      </c>
      <c r="C8" s="69">
        <v>62695628.389899999</v>
      </c>
      <c r="D8" s="69">
        <v>4581547.03</v>
      </c>
      <c r="E8" s="69">
        <v>1908977.9283</v>
      </c>
      <c r="F8" s="69">
        <v>8304053.9900000002</v>
      </c>
      <c r="G8" s="69">
        <v>3321621.5951999999</v>
      </c>
      <c r="H8" s="69">
        <v>2770396.9953000001</v>
      </c>
      <c r="I8" s="69">
        <v>18889691.530000001</v>
      </c>
      <c r="J8" s="51">
        <f t="shared" si="0"/>
        <v>102471917.45869999</v>
      </c>
    </row>
    <row r="9" spans="1:10">
      <c r="A9" s="67">
        <v>4</v>
      </c>
      <c r="B9" s="68" t="s">
        <v>95</v>
      </c>
      <c r="C9" s="69">
        <v>62001995.836599998</v>
      </c>
      <c r="D9" s="69">
        <v>4530859.12</v>
      </c>
      <c r="E9" s="69">
        <v>1887857.9672000001</v>
      </c>
      <c r="F9" s="69">
        <v>8212182.1600000001</v>
      </c>
      <c r="G9" s="69">
        <v>3284872.8629000001</v>
      </c>
      <c r="H9" s="69">
        <v>2739746.7316000001</v>
      </c>
      <c r="I9" s="69">
        <v>18680705.59</v>
      </c>
      <c r="J9" s="51">
        <f t="shared" si="0"/>
        <v>101338220.2683</v>
      </c>
    </row>
    <row r="10" spans="1:10">
      <c r="A10" s="67">
        <v>5</v>
      </c>
      <c r="B10" s="68" t="s">
        <v>96</v>
      </c>
      <c r="C10" s="69">
        <v>74590478.302000001</v>
      </c>
      <c r="D10" s="69">
        <v>5450775.3200000003</v>
      </c>
      <c r="E10" s="69">
        <v>2271156.3851999999</v>
      </c>
      <c r="F10" s="69">
        <v>9879530.2799999993</v>
      </c>
      <c r="G10" s="69">
        <v>3951812.1101000002</v>
      </c>
      <c r="H10" s="69">
        <v>3296007.1105</v>
      </c>
      <c r="I10" s="69">
        <v>22473514.699999999</v>
      </c>
      <c r="J10" s="51">
        <f t="shared" si="0"/>
        <v>121913274.2078</v>
      </c>
    </row>
    <row r="11" spans="1:10">
      <c r="A11" s="67">
        <v>6</v>
      </c>
      <c r="B11" s="68" t="s">
        <v>97</v>
      </c>
      <c r="C11" s="69">
        <v>55175752.9243</v>
      </c>
      <c r="D11" s="69">
        <v>4032024.45</v>
      </c>
      <c r="E11" s="69">
        <v>1680010.1891999999</v>
      </c>
      <c r="F11" s="69">
        <v>7308044.3200000003</v>
      </c>
      <c r="G11" s="69">
        <v>2923217.7291999999</v>
      </c>
      <c r="H11" s="69">
        <v>2438108.4301999998</v>
      </c>
      <c r="I11" s="69">
        <v>16624013.18</v>
      </c>
      <c r="J11" s="51">
        <f t="shared" si="0"/>
        <v>90181171.222900003</v>
      </c>
    </row>
    <row r="12" spans="1:10" ht="30" customHeight="1">
      <c r="A12" s="67">
        <v>7</v>
      </c>
      <c r="B12" s="68" t="s">
        <v>98</v>
      </c>
      <c r="C12" s="69">
        <v>69933395.237399995</v>
      </c>
      <c r="D12" s="69">
        <v>5110454.2300000004</v>
      </c>
      <c r="E12" s="69">
        <v>2129355.9278000002</v>
      </c>
      <c r="F12" s="69">
        <v>9262698.2899999991</v>
      </c>
      <c r="G12" s="69">
        <v>3705079.3143000002</v>
      </c>
      <c r="H12" s="69">
        <v>3090219.7332000001</v>
      </c>
      <c r="I12" s="69">
        <v>21070372.809999999</v>
      </c>
      <c r="J12" s="51">
        <f t="shared" si="0"/>
        <v>114301575.54270001</v>
      </c>
    </row>
    <row r="13" spans="1:10">
      <c r="A13" s="67">
        <v>8</v>
      </c>
      <c r="B13" s="68" t="s">
        <v>99</v>
      </c>
      <c r="C13" s="69">
        <v>77476179.487399995</v>
      </c>
      <c r="D13" s="69">
        <v>5661650.8799999999</v>
      </c>
      <c r="E13" s="69">
        <v>2359021.2015</v>
      </c>
      <c r="F13" s="69">
        <v>10261742.23</v>
      </c>
      <c r="G13" s="69">
        <v>4104696.8905000002</v>
      </c>
      <c r="H13" s="69">
        <v>3423520.5926000001</v>
      </c>
      <c r="I13" s="69">
        <v>23342953.399999999</v>
      </c>
      <c r="J13" s="51">
        <f t="shared" si="0"/>
        <v>126629764.68199998</v>
      </c>
    </row>
    <row r="14" spans="1:10">
      <c r="A14" s="67">
        <v>9</v>
      </c>
      <c r="B14" s="68" t="s">
        <v>100</v>
      </c>
      <c r="C14" s="69">
        <v>62706320.588100001</v>
      </c>
      <c r="D14" s="69">
        <v>4582328.37</v>
      </c>
      <c r="E14" s="69">
        <v>1909303.4879999999</v>
      </c>
      <c r="F14" s="69">
        <v>8305470.1699999999</v>
      </c>
      <c r="G14" s="69">
        <v>3322188.0693000001</v>
      </c>
      <c r="H14" s="69">
        <v>2770869.4626000002</v>
      </c>
      <c r="I14" s="69">
        <v>18892913.010000002</v>
      </c>
      <c r="J14" s="51">
        <f t="shared" si="0"/>
        <v>102489393.15800001</v>
      </c>
    </row>
    <row r="15" spans="1:10">
      <c r="A15" s="67">
        <v>10</v>
      </c>
      <c r="B15" s="68" t="s">
        <v>101</v>
      </c>
      <c r="C15" s="69">
        <v>63315886.8134</v>
      </c>
      <c r="D15" s="69">
        <v>4626873.05</v>
      </c>
      <c r="E15" s="69">
        <v>1927863.7689</v>
      </c>
      <c r="F15" s="69">
        <v>8386207.3899999997</v>
      </c>
      <c r="G15" s="69">
        <v>3354482.9578999998</v>
      </c>
      <c r="H15" s="69">
        <v>2797804.9999000002</v>
      </c>
      <c r="I15" s="69">
        <v>19076570.440000001</v>
      </c>
      <c r="J15" s="51">
        <f t="shared" si="0"/>
        <v>103485689.4201</v>
      </c>
    </row>
    <row r="16" spans="1:10">
      <c r="A16" s="67">
        <v>11</v>
      </c>
      <c r="B16" s="68" t="s">
        <v>102</v>
      </c>
      <c r="C16" s="69">
        <v>55788373.718699999</v>
      </c>
      <c r="D16" s="69">
        <v>4076792.34</v>
      </c>
      <c r="E16" s="69">
        <v>1698663.4765999999</v>
      </c>
      <c r="F16" s="69">
        <v>7389186.1200000001</v>
      </c>
      <c r="G16" s="69">
        <v>2955674.4490999999</v>
      </c>
      <c r="H16" s="69">
        <v>2465178.943</v>
      </c>
      <c r="I16" s="69">
        <v>16808590.93</v>
      </c>
      <c r="J16" s="51">
        <f t="shared" si="0"/>
        <v>91182459.977400005</v>
      </c>
    </row>
    <row r="17" spans="1:10">
      <c r="A17" s="67">
        <v>12</v>
      </c>
      <c r="B17" s="68" t="s">
        <v>103</v>
      </c>
      <c r="C17" s="69">
        <v>58307791.705799997</v>
      </c>
      <c r="D17" s="69">
        <v>4260901.38</v>
      </c>
      <c r="E17" s="69">
        <v>1775375.5767999999</v>
      </c>
      <c r="F17" s="69">
        <v>7722883.7599999998</v>
      </c>
      <c r="G17" s="69">
        <v>3089153.5035999999</v>
      </c>
      <c r="H17" s="69">
        <v>2576507.0882000001</v>
      </c>
      <c r="I17" s="69">
        <v>17567671.43</v>
      </c>
      <c r="J17" s="51">
        <f t="shared" si="0"/>
        <v>95300284.444400012</v>
      </c>
    </row>
    <row r="18" spans="1:10">
      <c r="A18" s="67">
        <v>13</v>
      </c>
      <c r="B18" s="68" t="s">
        <v>104</v>
      </c>
      <c r="C18" s="69">
        <v>55756892.664499998</v>
      </c>
      <c r="D18" s="69">
        <v>4074491.83</v>
      </c>
      <c r="E18" s="69">
        <v>1697704.9306999999</v>
      </c>
      <c r="F18" s="69">
        <v>7385016.4500000002</v>
      </c>
      <c r="G18" s="69">
        <v>2954006.5794000002</v>
      </c>
      <c r="H18" s="69">
        <v>2463787.8569</v>
      </c>
      <c r="I18" s="69">
        <v>16799105.940000001</v>
      </c>
      <c r="J18" s="51">
        <f t="shared" si="0"/>
        <v>91131006.251499996</v>
      </c>
    </row>
    <row r="19" spans="1:10">
      <c r="A19" s="67">
        <v>14</v>
      </c>
      <c r="B19" s="68" t="s">
        <v>105</v>
      </c>
      <c r="C19" s="69">
        <v>62711732.567000002</v>
      </c>
      <c r="D19" s="69">
        <v>4582723.8600000003</v>
      </c>
      <c r="E19" s="69">
        <v>1909468.2738000001</v>
      </c>
      <c r="F19" s="69">
        <v>8306186.9900000002</v>
      </c>
      <c r="G19" s="69">
        <v>3322474.7963</v>
      </c>
      <c r="H19" s="69">
        <v>2771108.6074000001</v>
      </c>
      <c r="I19" s="69">
        <v>18894543.59</v>
      </c>
      <c r="J19" s="51">
        <f t="shared" si="0"/>
        <v>102498238.68449999</v>
      </c>
    </row>
    <row r="20" spans="1:10">
      <c r="A20" s="67">
        <v>15</v>
      </c>
      <c r="B20" s="68" t="s">
        <v>106</v>
      </c>
      <c r="C20" s="69">
        <v>58736424.920100003</v>
      </c>
      <c r="D20" s="69">
        <v>4292224.1900000004</v>
      </c>
      <c r="E20" s="69">
        <v>1788426.7475000001</v>
      </c>
      <c r="F20" s="69">
        <v>7779656.3499999996</v>
      </c>
      <c r="G20" s="69">
        <v>3111862.5406999998</v>
      </c>
      <c r="H20" s="69">
        <v>2595447.5501999999</v>
      </c>
      <c r="I20" s="69">
        <v>17696815.190000001</v>
      </c>
      <c r="J20" s="51">
        <f t="shared" si="0"/>
        <v>96000857.488499999</v>
      </c>
    </row>
    <row r="21" spans="1:10">
      <c r="A21" s="67">
        <v>16</v>
      </c>
      <c r="B21" s="68" t="s">
        <v>107</v>
      </c>
      <c r="C21" s="69">
        <v>64834698.487599999</v>
      </c>
      <c r="D21" s="69">
        <v>4737861.76</v>
      </c>
      <c r="E21" s="69">
        <v>1974109.0660000001</v>
      </c>
      <c r="F21" s="69">
        <v>8587374.4399999995</v>
      </c>
      <c r="G21" s="69">
        <v>3434949.7749999999</v>
      </c>
      <c r="H21" s="69">
        <v>2864918.3124000002</v>
      </c>
      <c r="I21" s="69">
        <v>19534176.25</v>
      </c>
      <c r="J21" s="51">
        <f t="shared" si="0"/>
        <v>105968088.09100001</v>
      </c>
    </row>
    <row r="22" spans="1:10">
      <c r="A22" s="67">
        <v>17</v>
      </c>
      <c r="B22" s="68" t="s">
        <v>108</v>
      </c>
      <c r="C22" s="69">
        <v>69735732.562999994</v>
      </c>
      <c r="D22" s="69">
        <v>5096009.83</v>
      </c>
      <c r="E22" s="69">
        <v>2123337.4271</v>
      </c>
      <c r="F22" s="69">
        <v>9236517.8100000005</v>
      </c>
      <c r="G22" s="69">
        <v>3694607.1231999998</v>
      </c>
      <c r="H22" s="69">
        <v>3081485.4068999998</v>
      </c>
      <c r="I22" s="69">
        <v>21010818.629999999</v>
      </c>
      <c r="J22" s="51">
        <f t="shared" si="0"/>
        <v>113978508.7902</v>
      </c>
    </row>
    <row r="23" spans="1:10">
      <c r="A23" s="67">
        <v>18</v>
      </c>
      <c r="B23" s="68" t="s">
        <v>109</v>
      </c>
      <c r="C23" s="69">
        <v>81703521.691400006</v>
      </c>
      <c r="D23" s="69">
        <v>5970568.2300000004</v>
      </c>
      <c r="E23" s="69">
        <v>2487736.7622000002</v>
      </c>
      <c r="F23" s="69">
        <v>10821654.92</v>
      </c>
      <c r="G23" s="69">
        <v>4328661.9661999997</v>
      </c>
      <c r="H23" s="69">
        <v>3610318.5630999999</v>
      </c>
      <c r="I23" s="69">
        <v>24616617.800000001</v>
      </c>
      <c r="J23" s="51">
        <f t="shared" si="0"/>
        <v>133539079.9329</v>
      </c>
    </row>
    <row r="24" spans="1:10">
      <c r="A24" s="67">
        <v>19</v>
      </c>
      <c r="B24" s="68" t="s">
        <v>110</v>
      </c>
      <c r="C24" s="69">
        <v>98911209.050500005</v>
      </c>
      <c r="D24" s="69">
        <v>7228037.54</v>
      </c>
      <c r="E24" s="69">
        <v>3011682.3100999999</v>
      </c>
      <c r="F24" s="69">
        <v>13100818.050000001</v>
      </c>
      <c r="G24" s="69">
        <v>5240327.2194999997</v>
      </c>
      <c r="H24" s="69">
        <v>4370692.557</v>
      </c>
      <c r="I24" s="69">
        <v>29801156.420000002</v>
      </c>
      <c r="J24" s="51">
        <f t="shared" si="0"/>
        <v>161663923.14710003</v>
      </c>
    </row>
    <row r="25" spans="1:10">
      <c r="A25" s="67">
        <v>20</v>
      </c>
      <c r="B25" s="68" t="s">
        <v>111</v>
      </c>
      <c r="C25" s="69">
        <v>76653372.005799994</v>
      </c>
      <c r="D25" s="69">
        <v>5601523.3899999997</v>
      </c>
      <c r="E25" s="69">
        <v>2333968.0780000002</v>
      </c>
      <c r="F25" s="69">
        <v>10152761.140000001</v>
      </c>
      <c r="G25" s="69">
        <v>4061104.4556999998</v>
      </c>
      <c r="H25" s="69">
        <v>3387162.3418999999</v>
      </c>
      <c r="I25" s="69">
        <v>23095048.079999998</v>
      </c>
      <c r="J25" s="51">
        <f t="shared" si="0"/>
        <v>125284939.49139999</v>
      </c>
    </row>
    <row r="26" spans="1:10">
      <c r="A26" s="67">
        <v>21</v>
      </c>
      <c r="B26" s="68" t="s">
        <v>112</v>
      </c>
      <c r="C26" s="69">
        <v>65845628.980499998</v>
      </c>
      <c r="D26" s="69">
        <v>4811736.54</v>
      </c>
      <c r="E26" s="69">
        <v>2004890.2233</v>
      </c>
      <c r="F26" s="69">
        <v>8721272.4700000007</v>
      </c>
      <c r="G26" s="69">
        <v>3488508.9884000001</v>
      </c>
      <c r="H26" s="69">
        <v>2909589.3503999999</v>
      </c>
      <c r="I26" s="69">
        <v>19838761.530000001</v>
      </c>
      <c r="J26" s="51">
        <f t="shared" si="0"/>
        <v>107620388.0826</v>
      </c>
    </row>
    <row r="27" spans="1:10">
      <c r="A27" s="67">
        <v>22</v>
      </c>
      <c r="B27" s="68" t="s">
        <v>113</v>
      </c>
      <c r="C27" s="69">
        <v>68920495.378999993</v>
      </c>
      <c r="D27" s="69">
        <v>5036435.54</v>
      </c>
      <c r="E27" s="69">
        <v>2098514.8065999998</v>
      </c>
      <c r="F27" s="69">
        <v>9128539.4100000001</v>
      </c>
      <c r="G27" s="69">
        <v>3651415.7634000001</v>
      </c>
      <c r="H27" s="69">
        <v>3045461.6727999998</v>
      </c>
      <c r="I27" s="69">
        <v>20765194.190000001</v>
      </c>
      <c r="J27" s="51">
        <f t="shared" si="0"/>
        <v>112646056.76180001</v>
      </c>
    </row>
    <row r="28" spans="1:10">
      <c r="A28" s="67">
        <v>23</v>
      </c>
      <c r="B28" s="68" t="s">
        <v>114</v>
      </c>
      <c r="C28" s="69">
        <v>55508306.888700001</v>
      </c>
      <c r="D28" s="69">
        <v>4056326.17</v>
      </c>
      <c r="E28" s="69">
        <v>1690135.906</v>
      </c>
      <c r="F28" s="69">
        <v>7352091.1900000004</v>
      </c>
      <c r="G28" s="69">
        <v>2940836.4764999999</v>
      </c>
      <c r="H28" s="69">
        <v>2452803.3383999998</v>
      </c>
      <c r="I28" s="69">
        <v>16724209.029999999</v>
      </c>
      <c r="J28" s="51">
        <f t="shared" si="0"/>
        <v>90724708.999600023</v>
      </c>
    </row>
    <row r="29" spans="1:10">
      <c r="A29" s="67">
        <v>24</v>
      </c>
      <c r="B29" s="68" t="s">
        <v>115</v>
      </c>
      <c r="C29" s="69">
        <v>83536932.702099994</v>
      </c>
      <c r="D29" s="69">
        <v>6104546.6100000003</v>
      </c>
      <c r="E29" s="69">
        <v>2543561.0874999999</v>
      </c>
      <c r="F29" s="69">
        <v>11064490.73</v>
      </c>
      <c r="G29" s="69">
        <v>4425796.2922999999</v>
      </c>
      <c r="H29" s="69">
        <v>3691333.4038999998</v>
      </c>
      <c r="I29" s="69">
        <v>25169009.879999999</v>
      </c>
      <c r="J29" s="51">
        <f t="shared" si="0"/>
        <v>136535670.7058</v>
      </c>
    </row>
    <row r="30" spans="1:10">
      <c r="A30" s="67">
        <v>25</v>
      </c>
      <c r="B30" s="68" t="s">
        <v>116</v>
      </c>
      <c r="C30" s="69">
        <v>57506725.2104</v>
      </c>
      <c r="D30" s="69">
        <v>4202362.63</v>
      </c>
      <c r="E30" s="69">
        <v>1750984.4302999999</v>
      </c>
      <c r="F30" s="69">
        <v>7616782.2699999996</v>
      </c>
      <c r="G30" s="69">
        <v>3046712.9087</v>
      </c>
      <c r="H30" s="69">
        <v>2541109.5290999999</v>
      </c>
      <c r="I30" s="69">
        <v>17326316.5</v>
      </c>
      <c r="J30" s="51">
        <f t="shared" si="0"/>
        <v>93990993.478500009</v>
      </c>
    </row>
    <row r="31" spans="1:10">
      <c r="A31" s="67">
        <v>26</v>
      </c>
      <c r="B31" s="68" t="s">
        <v>117</v>
      </c>
      <c r="C31" s="69">
        <v>73864828.102400005</v>
      </c>
      <c r="D31" s="69">
        <v>5397747.7000000002</v>
      </c>
      <c r="E31" s="69">
        <v>2249061.5397999999</v>
      </c>
      <c r="F31" s="69">
        <v>9783417.6999999993</v>
      </c>
      <c r="G31" s="69">
        <v>3913367.0792999999</v>
      </c>
      <c r="H31" s="69">
        <v>3263942.0496999999</v>
      </c>
      <c r="I31" s="69">
        <v>22254882.100000001</v>
      </c>
      <c r="J31" s="51">
        <f t="shared" si="0"/>
        <v>120727246.27120003</v>
      </c>
    </row>
    <row r="32" spans="1:10">
      <c r="A32" s="67">
        <v>27</v>
      </c>
      <c r="B32" s="68" t="s">
        <v>118</v>
      </c>
      <c r="C32" s="69">
        <v>57933827.759999998</v>
      </c>
      <c r="D32" s="69">
        <v>4233573.59</v>
      </c>
      <c r="E32" s="69">
        <v>1763988.9946999999</v>
      </c>
      <c r="F32" s="69">
        <v>7673352.1299999999</v>
      </c>
      <c r="G32" s="69">
        <v>3069340.8506999998</v>
      </c>
      <c r="H32" s="69">
        <v>2559982.3539999998</v>
      </c>
      <c r="I32" s="69">
        <v>17454999.079999998</v>
      </c>
      <c r="J32" s="51">
        <f t="shared" si="0"/>
        <v>94689064.759399995</v>
      </c>
    </row>
    <row r="33" spans="1:10">
      <c r="A33" s="67">
        <v>28</v>
      </c>
      <c r="B33" s="68" t="s">
        <v>119</v>
      </c>
      <c r="C33" s="69">
        <v>58048601.160999998</v>
      </c>
      <c r="D33" s="69">
        <v>4241960.7699999996</v>
      </c>
      <c r="E33" s="69">
        <v>1767483.6544999999</v>
      </c>
      <c r="F33" s="69">
        <v>7688553.9000000004</v>
      </c>
      <c r="G33" s="69">
        <v>3075421.5586999999</v>
      </c>
      <c r="H33" s="69">
        <v>2565053.9657999999</v>
      </c>
      <c r="I33" s="69">
        <v>17489579.390000001</v>
      </c>
      <c r="J33" s="51">
        <f t="shared" si="0"/>
        <v>94876654.399999991</v>
      </c>
    </row>
    <row r="34" spans="1:10">
      <c r="A34" s="67">
        <v>29</v>
      </c>
      <c r="B34" s="68" t="s">
        <v>120</v>
      </c>
      <c r="C34" s="69">
        <v>56871785.543200001</v>
      </c>
      <c r="D34" s="69">
        <v>4155963.77</v>
      </c>
      <c r="E34" s="69">
        <v>1731651.5702</v>
      </c>
      <c r="F34" s="69">
        <v>7532684.3300000001</v>
      </c>
      <c r="G34" s="69">
        <v>3013073.7322</v>
      </c>
      <c r="H34" s="69">
        <v>2513052.7891000002</v>
      </c>
      <c r="I34" s="69">
        <v>17135014.25</v>
      </c>
      <c r="J34" s="51">
        <f t="shared" si="0"/>
        <v>92953225.984700009</v>
      </c>
    </row>
    <row r="35" spans="1:10">
      <c r="A35" s="67">
        <v>30</v>
      </c>
      <c r="B35" s="68" t="s">
        <v>121</v>
      </c>
      <c r="C35" s="69">
        <v>69941122.044799998</v>
      </c>
      <c r="D35" s="69">
        <v>5111018.87</v>
      </c>
      <c r="E35" s="69">
        <v>2129591.1963</v>
      </c>
      <c r="F35" s="69">
        <v>9263721.6999999993</v>
      </c>
      <c r="G35" s="69">
        <v>3705488.6814999999</v>
      </c>
      <c r="H35" s="69">
        <v>3090561.1656999998</v>
      </c>
      <c r="I35" s="69">
        <v>21072700.84</v>
      </c>
      <c r="J35" s="51">
        <f t="shared" si="0"/>
        <v>114314204.49830002</v>
      </c>
    </row>
    <row r="36" spans="1:10">
      <c r="A36" s="67">
        <v>31</v>
      </c>
      <c r="B36" s="68" t="s">
        <v>122</v>
      </c>
      <c r="C36" s="69">
        <v>65117489.455600001</v>
      </c>
      <c r="D36" s="69">
        <v>4758527</v>
      </c>
      <c r="E36" s="69">
        <v>1982719.5821</v>
      </c>
      <c r="F36" s="69">
        <v>8624830.1799999997</v>
      </c>
      <c r="G36" s="69">
        <v>3449932.0728000002</v>
      </c>
      <c r="H36" s="69">
        <v>2877414.2913000002</v>
      </c>
      <c r="I36" s="69">
        <v>19619378.91</v>
      </c>
      <c r="J36" s="51">
        <f t="shared" si="0"/>
        <v>106430291.4918</v>
      </c>
    </row>
    <row r="37" spans="1:10">
      <c r="A37" s="67">
        <v>32</v>
      </c>
      <c r="B37" s="68" t="s">
        <v>123</v>
      </c>
      <c r="C37" s="69">
        <v>67250958.287599996</v>
      </c>
      <c r="D37" s="69">
        <v>4914432.41</v>
      </c>
      <c r="E37" s="69">
        <v>2047680.1705</v>
      </c>
      <c r="F37" s="69">
        <v>8907408.7400000002</v>
      </c>
      <c r="G37" s="69">
        <v>3562963.4967</v>
      </c>
      <c r="H37" s="69">
        <v>2971688.0994000002</v>
      </c>
      <c r="I37" s="69">
        <v>20262176.010000002</v>
      </c>
      <c r="J37" s="51">
        <f t="shared" si="0"/>
        <v>109917307.21419999</v>
      </c>
    </row>
    <row r="38" spans="1:10">
      <c r="A38" s="67">
        <v>33</v>
      </c>
      <c r="B38" s="68" t="s">
        <v>124</v>
      </c>
      <c r="C38" s="69">
        <v>68724374.145099998</v>
      </c>
      <c r="D38" s="69">
        <v>5022103.78</v>
      </c>
      <c r="E38" s="69">
        <v>2092543.2402999999</v>
      </c>
      <c r="F38" s="69">
        <v>9102563.0999999996</v>
      </c>
      <c r="G38" s="69">
        <v>3641025.2381000002</v>
      </c>
      <c r="H38" s="69">
        <v>3036795.4597</v>
      </c>
      <c r="I38" s="69">
        <v>20706104.43</v>
      </c>
      <c r="J38" s="51">
        <f t="shared" si="0"/>
        <v>112325509.39320001</v>
      </c>
    </row>
    <row r="39" spans="1:10">
      <c r="A39" s="67">
        <v>34</v>
      </c>
      <c r="B39" s="68" t="s">
        <v>125</v>
      </c>
      <c r="C39" s="69">
        <v>60067974.370099999</v>
      </c>
      <c r="D39" s="69">
        <v>4389528.53</v>
      </c>
      <c r="E39" s="69">
        <v>1828970.2204</v>
      </c>
      <c r="F39" s="69">
        <v>7956020.46</v>
      </c>
      <c r="G39" s="69">
        <v>3182408.1834999998</v>
      </c>
      <c r="H39" s="69">
        <v>2654286.1118999999</v>
      </c>
      <c r="I39" s="69">
        <v>18098000.390000001</v>
      </c>
      <c r="J39" s="51">
        <f t="shared" si="0"/>
        <v>98177188.265900001</v>
      </c>
    </row>
    <row r="40" spans="1:10">
      <c r="A40" s="67">
        <v>35</v>
      </c>
      <c r="B40" s="68" t="s">
        <v>126</v>
      </c>
      <c r="C40" s="69">
        <v>61922370.680299997</v>
      </c>
      <c r="D40" s="69">
        <v>4525040.43</v>
      </c>
      <c r="E40" s="69">
        <v>1885433.5131999999</v>
      </c>
      <c r="F40" s="69">
        <v>8201635.7800000003</v>
      </c>
      <c r="G40" s="69">
        <v>3280654.3130999999</v>
      </c>
      <c r="H40" s="69">
        <v>2736228.2519999999</v>
      </c>
      <c r="I40" s="69">
        <v>18656715.170000002</v>
      </c>
      <c r="J40" s="51">
        <f t="shared" si="0"/>
        <v>101208078.13859999</v>
      </c>
    </row>
    <row r="41" spans="1:10">
      <c r="A41" s="67">
        <v>36</v>
      </c>
      <c r="B41" s="68" t="s">
        <v>127</v>
      </c>
      <c r="C41" s="69">
        <v>62054247.248899996</v>
      </c>
      <c r="D41" s="69">
        <v>4534677.45</v>
      </c>
      <c r="E41" s="69">
        <v>1889448.9361</v>
      </c>
      <c r="F41" s="69">
        <v>8219102.8600000003</v>
      </c>
      <c r="G41" s="69">
        <v>3287641.1488999999</v>
      </c>
      <c r="H41" s="69">
        <v>2742055.6192000001</v>
      </c>
      <c r="I41" s="69">
        <v>18696448.530000001</v>
      </c>
      <c r="J41" s="51">
        <f t="shared" si="0"/>
        <v>101423621.79310001</v>
      </c>
    </row>
    <row r="42" spans="1:10">
      <c r="A42" s="211" t="s">
        <v>33</v>
      </c>
      <c r="B42" s="213"/>
      <c r="C42" s="53">
        <f>SUM(C6:C41)</f>
        <v>2364660783.6977</v>
      </c>
      <c r="D42" s="53">
        <f t="shared" ref="D42:J42" si="1">SUM(D6:D41)</f>
        <v>172800000.00000006</v>
      </c>
      <c r="E42" s="53">
        <f t="shared" si="1"/>
        <v>72000000</v>
      </c>
      <c r="F42" s="53">
        <f t="shared" si="1"/>
        <v>313200000</v>
      </c>
      <c r="G42" s="53">
        <f t="shared" si="1"/>
        <v>125279999.99930003</v>
      </c>
      <c r="H42" s="53">
        <f t="shared" si="1"/>
        <v>104489727.56700003</v>
      </c>
      <c r="I42" s="53">
        <f t="shared" si="1"/>
        <v>712453386.86999989</v>
      </c>
      <c r="J42" s="53">
        <f t="shared" si="1"/>
        <v>3864883898.1339998</v>
      </c>
    </row>
  </sheetData>
  <mergeCells count="4">
    <mergeCell ref="A1:J1"/>
    <mergeCell ref="A2:J2"/>
    <mergeCell ref="A3:J3"/>
    <mergeCell ref="A42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33" workbookViewId="0">
      <selection activeCell="A42" sqref="A42"/>
    </sheetView>
  </sheetViews>
  <sheetFormatPr defaultColWidth="8.88671875" defaultRowHeight="18"/>
  <cols>
    <col min="1" max="1" width="8.88671875" style="54"/>
    <col min="2" max="2" width="17.6640625" style="54" customWidth="1"/>
    <col min="3" max="3" width="24.5546875" style="54" customWidth="1"/>
    <col min="4" max="9" width="25.44140625" style="54" customWidth="1"/>
    <col min="10" max="10" width="27.88671875" style="54" customWidth="1"/>
    <col min="11" max="16384" width="8.88671875" style="54"/>
  </cols>
  <sheetData>
    <row r="1" spans="1:10">
      <c r="A1" s="211" t="s">
        <v>17</v>
      </c>
      <c r="B1" s="212"/>
      <c r="C1" s="212"/>
      <c r="D1" s="212"/>
      <c r="E1" s="212"/>
      <c r="F1" s="212"/>
      <c r="G1" s="212"/>
      <c r="H1" s="212"/>
      <c r="I1" s="212"/>
      <c r="J1" s="213"/>
    </row>
    <row r="2" spans="1:10">
      <c r="A2" s="211" t="s">
        <v>68</v>
      </c>
      <c r="B2" s="212"/>
      <c r="C2" s="212"/>
      <c r="D2" s="212"/>
      <c r="E2" s="212"/>
      <c r="F2" s="212"/>
      <c r="G2" s="212"/>
      <c r="H2" s="212"/>
      <c r="I2" s="212"/>
      <c r="J2" s="213"/>
    </row>
    <row r="3" spans="1:10">
      <c r="A3" s="183" t="s">
        <v>954</v>
      </c>
      <c r="B3" s="184"/>
      <c r="C3" s="184"/>
      <c r="D3" s="184"/>
      <c r="E3" s="184"/>
      <c r="F3" s="184"/>
      <c r="G3" s="184"/>
      <c r="H3" s="184"/>
      <c r="I3" s="184"/>
      <c r="J3" s="185"/>
    </row>
    <row r="4" spans="1:10" ht="47.4">
      <c r="A4" s="55" t="s">
        <v>21</v>
      </c>
      <c r="B4" s="55" t="s">
        <v>137</v>
      </c>
      <c r="C4" s="42" t="s">
        <v>53</v>
      </c>
      <c r="D4" s="42" t="s">
        <v>27</v>
      </c>
      <c r="E4" s="42" t="s">
        <v>24</v>
      </c>
      <c r="F4" s="42" t="s">
        <v>28</v>
      </c>
      <c r="G4" s="42" t="s">
        <v>25</v>
      </c>
      <c r="H4" s="42" t="s">
        <v>26</v>
      </c>
      <c r="I4" s="60" t="s">
        <v>31</v>
      </c>
      <c r="J4" s="37" t="s">
        <v>951</v>
      </c>
    </row>
    <row r="5" spans="1:10">
      <c r="A5" s="55"/>
      <c r="B5" s="55"/>
      <c r="C5" s="168" t="s">
        <v>34</v>
      </c>
      <c r="D5" s="168" t="s">
        <v>34</v>
      </c>
      <c r="E5" s="168" t="s">
        <v>34</v>
      </c>
      <c r="F5" s="168" t="s">
        <v>34</v>
      </c>
      <c r="G5" s="168" t="s">
        <v>34</v>
      </c>
      <c r="H5" s="168" t="s">
        <v>34</v>
      </c>
      <c r="I5" s="168" t="s">
        <v>34</v>
      </c>
      <c r="J5" s="168" t="s">
        <v>34</v>
      </c>
    </row>
    <row r="6" spans="1:10">
      <c r="A6" s="56">
        <v>1</v>
      </c>
      <c r="B6" s="57" t="s">
        <v>92</v>
      </c>
      <c r="C6" s="58">
        <v>40901082.617600001</v>
      </c>
      <c r="D6" s="58">
        <v>5417360.1399999997</v>
      </c>
      <c r="E6" s="58">
        <v>2166944.06</v>
      </c>
      <c r="F6" s="58">
        <v>2988888.35</v>
      </c>
      <c r="G6" s="58">
        <v>1245370.1499999999</v>
      </c>
      <c r="H6" s="58">
        <v>1807338.7141</v>
      </c>
      <c r="I6" s="58">
        <v>12323169.16</v>
      </c>
      <c r="J6" s="61">
        <f>C6+D6+E6+F6+G6+H6+I6</f>
        <v>66850153.191700011</v>
      </c>
    </row>
    <row r="7" spans="1:10">
      <c r="A7" s="56">
        <v>2</v>
      </c>
      <c r="B7" s="57" t="s">
        <v>93</v>
      </c>
      <c r="C7" s="58">
        <v>51590845.4604</v>
      </c>
      <c r="D7" s="58">
        <v>6833222.2999999998</v>
      </c>
      <c r="E7" s="58">
        <v>2733288.92</v>
      </c>
      <c r="F7" s="58">
        <v>3770053.68</v>
      </c>
      <c r="G7" s="58">
        <v>1570855.7</v>
      </c>
      <c r="H7" s="58">
        <v>2279698.3922999999</v>
      </c>
      <c r="I7" s="58">
        <v>15543909.23</v>
      </c>
      <c r="J7" s="61">
        <f t="shared" ref="J7:J42" si="0">C7+D7+E7+F7+G7+H7+I7</f>
        <v>84321873.682700008</v>
      </c>
    </row>
    <row r="8" spans="1:10">
      <c r="A8" s="56">
        <v>3</v>
      </c>
      <c r="B8" s="57" t="s">
        <v>94</v>
      </c>
      <c r="C8" s="58">
        <v>68715974.533099994</v>
      </c>
      <c r="D8" s="58">
        <v>9101450.5600000005</v>
      </c>
      <c r="E8" s="58">
        <v>3640580.23</v>
      </c>
      <c r="F8" s="58">
        <v>5021489.97</v>
      </c>
      <c r="G8" s="58">
        <v>2092287.49</v>
      </c>
      <c r="H8" s="58">
        <v>3036424.2973000002</v>
      </c>
      <c r="I8" s="58">
        <v>20703573.690000001</v>
      </c>
      <c r="J8" s="61">
        <f t="shared" si="0"/>
        <v>112311780.77039999</v>
      </c>
    </row>
    <row r="9" spans="1:10">
      <c r="A9" s="56">
        <v>4</v>
      </c>
      <c r="B9" s="57" t="s">
        <v>95</v>
      </c>
      <c r="C9" s="58">
        <v>51869647.858800001</v>
      </c>
      <c r="D9" s="58">
        <v>6870149.7599999998</v>
      </c>
      <c r="E9" s="58">
        <v>2748059.9</v>
      </c>
      <c r="F9" s="58">
        <v>3790427.45</v>
      </c>
      <c r="G9" s="58">
        <v>1579344.77</v>
      </c>
      <c r="H9" s="58">
        <v>2292018.1242999998</v>
      </c>
      <c r="I9" s="58">
        <v>15627910.16</v>
      </c>
      <c r="J9" s="61">
        <f t="shared" si="0"/>
        <v>84777558.023100004</v>
      </c>
    </row>
    <row r="10" spans="1:10">
      <c r="A10" s="56">
        <v>5</v>
      </c>
      <c r="B10" s="57" t="s">
        <v>96</v>
      </c>
      <c r="C10" s="58">
        <v>58882314.676200002</v>
      </c>
      <c r="D10" s="58">
        <v>7798979.4900000002</v>
      </c>
      <c r="E10" s="58">
        <v>3119591.8</v>
      </c>
      <c r="F10" s="58">
        <v>4302885.24</v>
      </c>
      <c r="G10" s="58">
        <v>1792868.85</v>
      </c>
      <c r="H10" s="58">
        <v>2601894.1329000001</v>
      </c>
      <c r="I10" s="58">
        <v>17740770.600000001</v>
      </c>
      <c r="J10" s="61">
        <f t="shared" si="0"/>
        <v>96239304.789099991</v>
      </c>
    </row>
    <row r="11" spans="1:10">
      <c r="A11" s="56">
        <v>6</v>
      </c>
      <c r="B11" s="57" t="s">
        <v>97</v>
      </c>
      <c r="C11" s="58">
        <v>23967257.362199999</v>
      </c>
      <c r="D11" s="58">
        <v>3174470.12</v>
      </c>
      <c r="E11" s="58">
        <v>1269788.05</v>
      </c>
      <c r="F11" s="58">
        <v>1751431.79</v>
      </c>
      <c r="G11" s="58">
        <v>729763.25</v>
      </c>
      <c r="H11" s="58">
        <v>1059066.1499000001</v>
      </c>
      <c r="I11" s="58">
        <v>7221143.0099999998</v>
      </c>
      <c r="J11" s="61">
        <f t="shared" si="0"/>
        <v>39172919.732100002</v>
      </c>
    </row>
    <row r="12" spans="1:10">
      <c r="A12" s="56">
        <v>7</v>
      </c>
      <c r="B12" s="57" t="s">
        <v>98</v>
      </c>
      <c r="C12" s="58">
        <v>64073071.509400003</v>
      </c>
      <c r="D12" s="58">
        <v>8486496.7300000004</v>
      </c>
      <c r="E12" s="58">
        <v>3394598.69</v>
      </c>
      <c r="F12" s="58">
        <v>4682205.09</v>
      </c>
      <c r="G12" s="58">
        <v>1950918.79</v>
      </c>
      <c r="H12" s="58">
        <v>2831263.5082999999</v>
      </c>
      <c r="I12" s="58">
        <v>19304704.129999999</v>
      </c>
      <c r="J12" s="61">
        <f t="shared" si="0"/>
        <v>104723258.44770001</v>
      </c>
    </row>
    <row r="13" spans="1:10">
      <c r="A13" s="56">
        <v>8</v>
      </c>
      <c r="B13" s="57" t="s">
        <v>99</v>
      </c>
      <c r="C13" s="58">
        <v>69564154.490799993</v>
      </c>
      <c r="D13" s="58">
        <v>9213792.2400000002</v>
      </c>
      <c r="E13" s="58">
        <v>3685516.9</v>
      </c>
      <c r="F13" s="58">
        <v>5083471.58</v>
      </c>
      <c r="G13" s="58">
        <v>2118113.16</v>
      </c>
      <c r="H13" s="58">
        <v>3073903.7080999999</v>
      </c>
      <c r="I13" s="58">
        <v>20959123.530000001</v>
      </c>
      <c r="J13" s="61">
        <f t="shared" si="0"/>
        <v>113698075.6089</v>
      </c>
    </row>
    <row r="14" spans="1:10">
      <c r="A14" s="56">
        <v>9</v>
      </c>
      <c r="B14" s="57" t="s">
        <v>100</v>
      </c>
      <c r="C14" s="58">
        <v>44845819.413999997</v>
      </c>
      <c r="D14" s="58">
        <v>5939841.6600000001</v>
      </c>
      <c r="E14" s="58">
        <v>2375936.66</v>
      </c>
      <c r="F14" s="58">
        <v>3277154.02</v>
      </c>
      <c r="G14" s="58">
        <v>1365480.84</v>
      </c>
      <c r="H14" s="58">
        <v>1981648.9053</v>
      </c>
      <c r="I14" s="58">
        <v>13511686.810000001</v>
      </c>
      <c r="J14" s="61">
        <f t="shared" si="0"/>
        <v>73297568.309300005</v>
      </c>
    </row>
    <row r="15" spans="1:10">
      <c r="A15" s="56">
        <v>10</v>
      </c>
      <c r="B15" s="57" t="s">
        <v>101</v>
      </c>
      <c r="C15" s="58">
        <v>57463485.703299999</v>
      </c>
      <c r="D15" s="58">
        <v>7611055.1900000004</v>
      </c>
      <c r="E15" s="58">
        <v>3044422.07</v>
      </c>
      <c r="F15" s="58">
        <v>4199202.8600000003</v>
      </c>
      <c r="G15" s="58">
        <v>1749667.86</v>
      </c>
      <c r="H15" s="58">
        <v>2539198.86</v>
      </c>
      <c r="I15" s="58">
        <v>17313288.780000001</v>
      </c>
      <c r="J15" s="61">
        <f t="shared" si="0"/>
        <v>93920321.323299989</v>
      </c>
    </row>
    <row r="16" spans="1:10">
      <c r="A16" s="56">
        <v>11</v>
      </c>
      <c r="B16" s="57" t="s">
        <v>102</v>
      </c>
      <c r="C16" s="58">
        <v>33174047.007599998</v>
      </c>
      <c r="D16" s="58">
        <v>4393912.05</v>
      </c>
      <c r="E16" s="58">
        <v>1757564.82</v>
      </c>
      <c r="F16" s="58">
        <v>2424227.34</v>
      </c>
      <c r="G16" s="58">
        <v>1010094.73</v>
      </c>
      <c r="H16" s="58">
        <v>1465896.148</v>
      </c>
      <c r="I16" s="58">
        <v>9995075.1099999994</v>
      </c>
      <c r="J16" s="61">
        <f t="shared" si="0"/>
        <v>54220817.205600001</v>
      </c>
    </row>
    <row r="17" spans="1:10">
      <c r="A17" s="56">
        <v>12</v>
      </c>
      <c r="B17" s="57" t="s">
        <v>103</v>
      </c>
      <c r="C17" s="58">
        <v>43967344.292199999</v>
      </c>
      <c r="D17" s="58">
        <v>5823487.3799999999</v>
      </c>
      <c r="E17" s="58">
        <v>2329394.9500000002</v>
      </c>
      <c r="F17" s="58">
        <v>3212958.55</v>
      </c>
      <c r="G17" s="58">
        <v>1338732.73</v>
      </c>
      <c r="H17" s="58">
        <v>1942830.8106</v>
      </c>
      <c r="I17" s="58">
        <v>13247009.279999999</v>
      </c>
      <c r="J17" s="61">
        <f t="shared" si="0"/>
        <v>71861757.992799997</v>
      </c>
    </row>
    <row r="18" spans="1:10">
      <c r="A18" s="56">
        <v>13</v>
      </c>
      <c r="B18" s="57" t="s">
        <v>104</v>
      </c>
      <c r="C18" s="58">
        <v>34911665.815200001</v>
      </c>
      <c r="D18" s="58">
        <v>4624060.16</v>
      </c>
      <c r="E18" s="58">
        <v>1849624.07</v>
      </c>
      <c r="F18" s="58">
        <v>2551205.61</v>
      </c>
      <c r="G18" s="58">
        <v>1063002.3400000001</v>
      </c>
      <c r="H18" s="58">
        <v>1542678.1188999999</v>
      </c>
      <c r="I18" s="58">
        <v>10518605.76</v>
      </c>
      <c r="J18" s="61">
        <f t="shared" si="0"/>
        <v>57060841.8741</v>
      </c>
    </row>
    <row r="19" spans="1:10">
      <c r="A19" s="56">
        <v>14</v>
      </c>
      <c r="B19" s="57" t="s">
        <v>105</v>
      </c>
      <c r="C19" s="58">
        <v>44671475.463600002</v>
      </c>
      <c r="D19" s="58">
        <v>5916749.7599999998</v>
      </c>
      <c r="E19" s="58">
        <v>2366699.9</v>
      </c>
      <c r="F19" s="58">
        <v>3264413.66</v>
      </c>
      <c r="G19" s="58">
        <v>1360172.36</v>
      </c>
      <c r="H19" s="58">
        <v>1973944.9874</v>
      </c>
      <c r="I19" s="58">
        <v>13459158.369999999</v>
      </c>
      <c r="J19" s="61">
        <f t="shared" si="0"/>
        <v>73012614.501000002</v>
      </c>
    </row>
    <row r="20" spans="1:10">
      <c r="A20" s="56">
        <v>15</v>
      </c>
      <c r="B20" s="57" t="s">
        <v>106</v>
      </c>
      <c r="C20" s="58">
        <v>30608926.187199999</v>
      </c>
      <c r="D20" s="58">
        <v>4054161.07</v>
      </c>
      <c r="E20" s="58">
        <v>1621664.43</v>
      </c>
      <c r="F20" s="58">
        <v>2236778.52</v>
      </c>
      <c r="G20" s="58">
        <v>931991.05</v>
      </c>
      <c r="H20" s="58">
        <v>1352548.4842000001</v>
      </c>
      <c r="I20" s="58">
        <v>9222224.7200000007</v>
      </c>
      <c r="J20" s="61">
        <f t="shared" si="0"/>
        <v>50028294.461399995</v>
      </c>
    </row>
    <row r="21" spans="1:10">
      <c r="A21" s="56">
        <v>16</v>
      </c>
      <c r="B21" s="57" t="s">
        <v>107</v>
      </c>
      <c r="C21" s="58">
        <v>59869714.207599998</v>
      </c>
      <c r="D21" s="58">
        <v>7929760.8399999999</v>
      </c>
      <c r="E21" s="58">
        <v>3171904.34</v>
      </c>
      <c r="F21" s="58">
        <v>4375040.47</v>
      </c>
      <c r="G21" s="58">
        <v>1822933.53</v>
      </c>
      <c r="H21" s="58">
        <v>2645525.3832999999</v>
      </c>
      <c r="I21" s="58">
        <v>18038266.190000001</v>
      </c>
      <c r="J21" s="61">
        <f t="shared" si="0"/>
        <v>97853144.960900009</v>
      </c>
    </row>
    <row r="22" spans="1:10">
      <c r="A22" s="56">
        <v>17</v>
      </c>
      <c r="B22" s="57" t="s">
        <v>108</v>
      </c>
      <c r="C22" s="58">
        <v>62898771.699299999</v>
      </c>
      <c r="D22" s="58">
        <v>8330960.3799999999</v>
      </c>
      <c r="E22" s="58">
        <v>3332384.15</v>
      </c>
      <c r="F22" s="58">
        <v>4596391.93</v>
      </c>
      <c r="G22" s="58">
        <v>1915163.31</v>
      </c>
      <c r="H22" s="58">
        <v>2779373.5005000001</v>
      </c>
      <c r="I22" s="58">
        <v>18950896.989999998</v>
      </c>
      <c r="J22" s="61">
        <f t="shared" si="0"/>
        <v>102803941.95979999</v>
      </c>
    </row>
    <row r="23" spans="1:10">
      <c r="A23" s="56">
        <v>18</v>
      </c>
      <c r="B23" s="57" t="s">
        <v>109</v>
      </c>
      <c r="C23" s="58">
        <v>70735624.662900001</v>
      </c>
      <c r="D23" s="58">
        <v>9368953.8000000007</v>
      </c>
      <c r="E23" s="58">
        <v>3747581.52</v>
      </c>
      <c r="F23" s="58">
        <v>5169077.96</v>
      </c>
      <c r="G23" s="58">
        <v>2153782.48</v>
      </c>
      <c r="H23" s="58">
        <v>3125668.68</v>
      </c>
      <c r="I23" s="58">
        <v>21312078.129999999</v>
      </c>
      <c r="J23" s="61">
        <f t="shared" si="0"/>
        <v>115612767.23289999</v>
      </c>
    </row>
    <row r="24" spans="1:10">
      <c r="A24" s="56">
        <v>19</v>
      </c>
      <c r="B24" s="57" t="s">
        <v>110</v>
      </c>
      <c r="C24" s="58">
        <v>112617176.9118</v>
      </c>
      <c r="D24" s="58">
        <v>14916177.43</v>
      </c>
      <c r="E24" s="58">
        <v>5966470.9699999997</v>
      </c>
      <c r="F24" s="58">
        <v>8229615.1299999999</v>
      </c>
      <c r="G24" s="58">
        <v>3429006.31</v>
      </c>
      <c r="H24" s="58">
        <v>4976332.4260999998</v>
      </c>
      <c r="I24" s="58">
        <v>33930654.939999998</v>
      </c>
      <c r="J24" s="61">
        <f t="shared" si="0"/>
        <v>184065434.11789998</v>
      </c>
    </row>
    <row r="25" spans="1:10">
      <c r="A25" s="56">
        <v>20</v>
      </c>
      <c r="B25" s="57" t="s">
        <v>111</v>
      </c>
      <c r="C25" s="58">
        <v>85737373.6884</v>
      </c>
      <c r="D25" s="58">
        <v>11355939.77</v>
      </c>
      <c r="E25" s="58">
        <v>4542375.91</v>
      </c>
      <c r="F25" s="58">
        <v>6265346.0800000001</v>
      </c>
      <c r="G25" s="58">
        <v>2610560.87</v>
      </c>
      <c r="H25" s="58">
        <v>3788566.5805000002</v>
      </c>
      <c r="I25" s="58">
        <v>25831985.16</v>
      </c>
      <c r="J25" s="61">
        <f t="shared" si="0"/>
        <v>140132148.0589</v>
      </c>
    </row>
    <row r="26" spans="1:10">
      <c r="A26" s="56">
        <v>21</v>
      </c>
      <c r="B26" s="57" t="s">
        <v>112</v>
      </c>
      <c r="C26" s="58">
        <v>54109485.7729</v>
      </c>
      <c r="D26" s="58">
        <v>7166816.9299999997</v>
      </c>
      <c r="E26" s="58">
        <v>2866726.77</v>
      </c>
      <c r="F26" s="58">
        <v>3954105.89</v>
      </c>
      <c r="G26" s="58">
        <v>1647544.12</v>
      </c>
      <c r="H26" s="58">
        <v>2390992.1735999999</v>
      </c>
      <c r="I26" s="58">
        <v>16302755.42</v>
      </c>
      <c r="J26" s="61">
        <f t="shared" si="0"/>
        <v>88438427.076500013</v>
      </c>
    </row>
    <row r="27" spans="1:10">
      <c r="A27" s="56">
        <v>22</v>
      </c>
      <c r="B27" s="57" t="s">
        <v>113</v>
      </c>
      <c r="C27" s="58">
        <v>55926116.985699996</v>
      </c>
      <c r="D27" s="58">
        <v>7407430.2599999998</v>
      </c>
      <c r="E27" s="58">
        <v>2962972.1</v>
      </c>
      <c r="F27" s="58">
        <v>4086858.07</v>
      </c>
      <c r="G27" s="58">
        <v>1702857.53</v>
      </c>
      <c r="H27" s="58">
        <v>2471265.5480999998</v>
      </c>
      <c r="I27" s="58">
        <v>16850091.879999999</v>
      </c>
      <c r="J27" s="61">
        <f t="shared" si="0"/>
        <v>91407592.37379998</v>
      </c>
    </row>
    <row r="28" spans="1:10">
      <c r="A28" s="56">
        <v>23</v>
      </c>
      <c r="B28" s="57" t="s">
        <v>114</v>
      </c>
      <c r="C28" s="58">
        <v>39573585.744400002</v>
      </c>
      <c r="D28" s="58">
        <v>5241532.8</v>
      </c>
      <c r="E28" s="58">
        <v>2096613.12</v>
      </c>
      <c r="F28" s="58">
        <v>2891880.16</v>
      </c>
      <c r="G28" s="58">
        <v>1204950.07</v>
      </c>
      <c r="H28" s="58">
        <v>1748679.2276999999</v>
      </c>
      <c r="I28" s="58">
        <v>11923204.960000001</v>
      </c>
      <c r="J28" s="61">
        <f t="shared" si="0"/>
        <v>64680446.082099997</v>
      </c>
    </row>
    <row r="29" spans="1:10">
      <c r="A29" s="56">
        <v>24</v>
      </c>
      <c r="B29" s="57" t="s">
        <v>115</v>
      </c>
      <c r="C29" s="58">
        <v>67413452.465299994</v>
      </c>
      <c r="D29" s="58">
        <v>8928931.1400000006</v>
      </c>
      <c r="E29" s="58">
        <v>3571572.46</v>
      </c>
      <c r="F29" s="58">
        <v>4926306.84</v>
      </c>
      <c r="G29" s="58">
        <v>2052627.85</v>
      </c>
      <c r="H29" s="58">
        <v>2978868.3986</v>
      </c>
      <c r="I29" s="58">
        <v>20311134.210000001</v>
      </c>
      <c r="J29" s="61">
        <f t="shared" si="0"/>
        <v>110182893.36389998</v>
      </c>
    </row>
    <row r="30" spans="1:10">
      <c r="A30" s="56">
        <v>25</v>
      </c>
      <c r="B30" s="57" t="s">
        <v>116</v>
      </c>
      <c r="C30" s="58">
        <v>35306459.164300002</v>
      </c>
      <c r="D30" s="58">
        <v>4676350.66</v>
      </c>
      <c r="E30" s="58">
        <v>1870540.26</v>
      </c>
      <c r="F30" s="58">
        <v>2580055.54</v>
      </c>
      <c r="G30" s="58">
        <v>1075023.1399999999</v>
      </c>
      <c r="H30" s="58">
        <v>1560123.2635999999</v>
      </c>
      <c r="I30" s="58">
        <v>10637553.84</v>
      </c>
      <c r="J30" s="61">
        <f t="shared" si="0"/>
        <v>57706105.867899999</v>
      </c>
    </row>
    <row r="31" spans="1:10">
      <c r="A31" s="56">
        <v>26</v>
      </c>
      <c r="B31" s="57" t="s">
        <v>117</v>
      </c>
      <c r="C31" s="58">
        <v>65349532.473999999</v>
      </c>
      <c r="D31" s="58">
        <v>8655564.3499999996</v>
      </c>
      <c r="E31" s="58">
        <v>3462225.74</v>
      </c>
      <c r="F31" s="58">
        <v>4775483.78</v>
      </c>
      <c r="G31" s="58">
        <v>1989784.91</v>
      </c>
      <c r="H31" s="58">
        <v>2887667.8174999999</v>
      </c>
      <c r="I31" s="58">
        <v>19689291.620000001</v>
      </c>
      <c r="J31" s="61">
        <f t="shared" si="0"/>
        <v>106809550.69149999</v>
      </c>
    </row>
    <row r="32" spans="1:10">
      <c r="A32" s="56">
        <v>27</v>
      </c>
      <c r="B32" s="57" t="s">
        <v>118</v>
      </c>
      <c r="C32" s="58">
        <v>46620120.186899997</v>
      </c>
      <c r="D32" s="58">
        <v>6174848.3099999996</v>
      </c>
      <c r="E32" s="58">
        <v>2469939.3199999998</v>
      </c>
      <c r="F32" s="58">
        <v>3406812.86</v>
      </c>
      <c r="G32" s="58">
        <v>1419505.36</v>
      </c>
      <c r="H32" s="58">
        <v>2060051.7804</v>
      </c>
      <c r="I32" s="58">
        <v>14046269.449999999</v>
      </c>
      <c r="J32" s="61">
        <f t="shared" si="0"/>
        <v>76197547.267299995</v>
      </c>
    </row>
    <row r="33" spans="1:10">
      <c r="A33" s="56">
        <v>28</v>
      </c>
      <c r="B33" s="57" t="s">
        <v>119</v>
      </c>
      <c r="C33" s="58">
        <v>44525163.707999997</v>
      </c>
      <c r="D33" s="58">
        <v>5897370.7199999997</v>
      </c>
      <c r="E33" s="58">
        <v>2358948.29</v>
      </c>
      <c r="F33" s="58">
        <v>3253721.78</v>
      </c>
      <c r="G33" s="58">
        <v>1355717.41</v>
      </c>
      <c r="H33" s="58">
        <v>1967479.7577</v>
      </c>
      <c r="I33" s="58">
        <v>13415075.810000001</v>
      </c>
      <c r="J33" s="61">
        <f t="shared" si="0"/>
        <v>72773477.475699991</v>
      </c>
    </row>
    <row r="34" spans="1:10">
      <c r="A34" s="56">
        <v>29</v>
      </c>
      <c r="B34" s="57" t="s">
        <v>120</v>
      </c>
      <c r="C34" s="58">
        <v>60310459.982000001</v>
      </c>
      <c r="D34" s="58">
        <v>7988137.75</v>
      </c>
      <c r="E34" s="58">
        <v>3195255.1</v>
      </c>
      <c r="F34" s="58">
        <v>4407248.41</v>
      </c>
      <c r="G34" s="58">
        <v>1836353.51</v>
      </c>
      <c r="H34" s="58">
        <v>2665001.0759000001</v>
      </c>
      <c r="I34" s="58">
        <v>18171059.359999999</v>
      </c>
      <c r="J34" s="61">
        <f t="shared" si="0"/>
        <v>98573515.187899992</v>
      </c>
    </row>
    <row r="35" spans="1:10">
      <c r="A35" s="56">
        <v>30</v>
      </c>
      <c r="B35" s="57" t="s">
        <v>121</v>
      </c>
      <c r="C35" s="58">
        <v>76076939.584199995</v>
      </c>
      <c r="D35" s="58">
        <v>10076412.5</v>
      </c>
      <c r="E35" s="58">
        <v>4030565</v>
      </c>
      <c r="F35" s="58">
        <v>5559400</v>
      </c>
      <c r="G35" s="58">
        <v>2316416.67</v>
      </c>
      <c r="H35" s="58">
        <v>3361690.9223000002</v>
      </c>
      <c r="I35" s="58">
        <v>22921373.600000001</v>
      </c>
      <c r="J35" s="61">
        <f t="shared" si="0"/>
        <v>124342798.27649999</v>
      </c>
    </row>
    <row r="36" spans="1:10">
      <c r="A36" s="56">
        <v>31</v>
      </c>
      <c r="B36" s="57" t="s">
        <v>122</v>
      </c>
      <c r="C36" s="58">
        <v>47690047.877999999</v>
      </c>
      <c r="D36" s="58">
        <v>6316560.54</v>
      </c>
      <c r="E36" s="58">
        <v>2526624.2200000002</v>
      </c>
      <c r="F36" s="58">
        <v>3484998.92</v>
      </c>
      <c r="G36" s="58">
        <v>1452082.88</v>
      </c>
      <c r="H36" s="58">
        <v>2107329.7891000002</v>
      </c>
      <c r="I36" s="58">
        <v>14368630.109999999</v>
      </c>
      <c r="J36" s="61">
        <f t="shared" si="0"/>
        <v>77946274.337099999</v>
      </c>
    </row>
    <row r="37" spans="1:10">
      <c r="A37" s="56">
        <v>32</v>
      </c>
      <c r="B37" s="57" t="s">
        <v>123</v>
      </c>
      <c r="C37" s="58">
        <v>59114458.133400001</v>
      </c>
      <c r="D37" s="58">
        <v>7829726.96</v>
      </c>
      <c r="E37" s="58">
        <v>3131890.78</v>
      </c>
      <c r="F37" s="58">
        <v>4319849.3600000003</v>
      </c>
      <c r="G37" s="58">
        <v>1799937.23</v>
      </c>
      <c r="H37" s="58">
        <v>2612152.0973</v>
      </c>
      <c r="I37" s="58">
        <v>17810713.57</v>
      </c>
      <c r="J37" s="61">
        <f t="shared" si="0"/>
        <v>96618728.130699992</v>
      </c>
    </row>
    <row r="38" spans="1:10">
      <c r="A38" s="56">
        <v>33</v>
      </c>
      <c r="B38" s="57" t="s">
        <v>124</v>
      </c>
      <c r="C38" s="58">
        <v>59537408.835900001</v>
      </c>
      <c r="D38" s="58">
        <v>7885746.9000000004</v>
      </c>
      <c r="E38" s="58">
        <v>3154298.76</v>
      </c>
      <c r="F38" s="58">
        <v>4350756.91</v>
      </c>
      <c r="G38" s="58">
        <v>1812815.38</v>
      </c>
      <c r="H38" s="58">
        <v>2630841.4600999998</v>
      </c>
      <c r="I38" s="58">
        <v>17938145.239999998</v>
      </c>
      <c r="J38" s="61">
        <f t="shared" si="0"/>
        <v>97310013.485999987</v>
      </c>
    </row>
    <row r="39" spans="1:10">
      <c r="A39" s="56">
        <v>34</v>
      </c>
      <c r="B39" s="57" t="s">
        <v>125</v>
      </c>
      <c r="C39" s="58">
        <v>44623487.108599998</v>
      </c>
      <c r="D39" s="58">
        <v>5910393.6799999997</v>
      </c>
      <c r="E39" s="58">
        <v>2364157.4700000002</v>
      </c>
      <c r="F39" s="58">
        <v>3260906.86</v>
      </c>
      <c r="G39" s="58">
        <v>1358711.19</v>
      </c>
      <c r="H39" s="58">
        <v>1971824.476</v>
      </c>
      <c r="I39" s="58">
        <v>13444699.869999999</v>
      </c>
      <c r="J39" s="61">
        <f t="shared" si="0"/>
        <v>72934180.654599994</v>
      </c>
    </row>
    <row r="40" spans="1:10">
      <c r="A40" s="56">
        <v>35</v>
      </c>
      <c r="B40" s="57" t="s">
        <v>126</v>
      </c>
      <c r="C40" s="58">
        <v>44865005.601899996</v>
      </c>
      <c r="D40" s="58">
        <v>5942382.8799999999</v>
      </c>
      <c r="E40" s="58">
        <v>2376953.15</v>
      </c>
      <c r="F40" s="58">
        <v>3278556.07</v>
      </c>
      <c r="G40" s="58">
        <v>1366065.03</v>
      </c>
      <c r="H40" s="58">
        <v>1982496.7054000001</v>
      </c>
      <c r="I40" s="58">
        <v>13517467.460000001</v>
      </c>
      <c r="J40" s="61">
        <f t="shared" si="0"/>
        <v>73328926.897300005</v>
      </c>
    </row>
    <row r="41" spans="1:10">
      <c r="A41" s="56">
        <v>36</v>
      </c>
      <c r="B41" s="57" t="s">
        <v>127</v>
      </c>
      <c r="C41" s="58">
        <v>40538531.703400001</v>
      </c>
      <c r="D41" s="58">
        <v>5369340.1699999999</v>
      </c>
      <c r="E41" s="58">
        <v>2147736.0699999998</v>
      </c>
      <c r="F41" s="58">
        <v>2962394.58</v>
      </c>
      <c r="G41" s="58">
        <v>1234331.07</v>
      </c>
      <c r="H41" s="58">
        <v>1791318.2995</v>
      </c>
      <c r="I41" s="58">
        <v>12213935.470000001</v>
      </c>
      <c r="J41" s="61">
        <f t="shared" si="0"/>
        <v>66257587.362900004</v>
      </c>
    </row>
    <row r="42" spans="1:10">
      <c r="A42" s="56">
        <v>37</v>
      </c>
      <c r="B42" s="57" t="s">
        <v>931</v>
      </c>
      <c r="C42" s="58">
        <v>17904624.1928</v>
      </c>
      <c r="D42" s="58">
        <v>2371472.62</v>
      </c>
      <c r="E42" s="58">
        <v>948589.05</v>
      </c>
      <c r="F42" s="58">
        <v>1308398.69</v>
      </c>
      <c r="G42" s="58">
        <v>545166.12</v>
      </c>
      <c r="H42" s="58">
        <v>791170.2672</v>
      </c>
      <c r="I42" s="58">
        <v>5394520.1100000003</v>
      </c>
      <c r="J42" s="61">
        <f t="shared" si="0"/>
        <v>29263941.050000004</v>
      </c>
    </row>
    <row r="43" spans="1:10">
      <c r="A43" s="52"/>
      <c r="B43" s="52"/>
      <c r="C43" s="59">
        <f>SUM(C6:C42)</f>
        <v>1970550653.0832999</v>
      </c>
      <c r="D43" s="59">
        <f t="shared" ref="D43:J43" si="1">SUM(D6:D42)</f>
        <v>260999999.99999997</v>
      </c>
      <c r="E43" s="59">
        <f t="shared" si="1"/>
        <v>104399999.99999999</v>
      </c>
      <c r="F43" s="59">
        <f t="shared" si="1"/>
        <v>144000000</v>
      </c>
      <c r="G43" s="59">
        <f t="shared" si="1"/>
        <v>60000000.039999992</v>
      </c>
      <c r="H43" s="59">
        <f t="shared" si="1"/>
        <v>87074772.972000003</v>
      </c>
      <c r="I43" s="59">
        <f t="shared" si="1"/>
        <v>593711155.73000002</v>
      </c>
      <c r="J43" s="59">
        <f t="shared" si="1"/>
        <v>3220736581.8253002</v>
      </c>
    </row>
    <row r="45" spans="1:10">
      <c r="J45" s="62"/>
    </row>
    <row r="46" spans="1:10">
      <c r="J46" s="62"/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81"/>
  <sheetViews>
    <sheetView topLeftCell="B2" workbookViewId="0">
      <pane xSplit="3" ySplit="5" topLeftCell="E369" activePane="bottomRight" state="frozen"/>
      <selection pane="topRight"/>
      <selection pane="bottomLeft"/>
      <selection pane="bottomRight" activeCell="A369" sqref="A369"/>
    </sheetView>
  </sheetViews>
  <sheetFormatPr defaultColWidth="17.6640625" defaultRowHeight="13.2"/>
  <cols>
    <col min="1" max="2" width="9.6640625" style="36" customWidth="1"/>
    <col min="3" max="3" width="17.6640625" style="36"/>
    <col min="4" max="4" width="23.109375" style="36" customWidth="1"/>
    <col min="5" max="7" width="24.33203125" style="36" customWidth="1"/>
    <col min="8" max="8" width="21.33203125" style="36" customWidth="1"/>
    <col min="9" max="9" width="24.33203125" style="36" customWidth="1"/>
    <col min="10" max="10" width="22.88671875" style="36" customWidth="1"/>
    <col min="11" max="11" width="25.44140625" style="36" customWidth="1"/>
    <col min="12" max="12" width="25.6640625" style="36" customWidth="1"/>
    <col min="13" max="16384" width="17.6640625" style="36"/>
  </cols>
  <sheetData>
    <row r="1" spans="1:12" ht="17.399999999999999">
      <c r="A1" s="214" t="s">
        <v>17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2" ht="17.399999999999999">
      <c r="A2" s="37"/>
      <c r="B2" s="38"/>
      <c r="C2" s="216" t="s">
        <v>17</v>
      </c>
      <c r="D2" s="217"/>
      <c r="E2" s="217"/>
      <c r="F2" s="217"/>
      <c r="G2" s="217"/>
      <c r="H2" s="217"/>
      <c r="I2" s="217"/>
      <c r="J2" s="217"/>
      <c r="K2" s="217"/>
      <c r="L2" s="217"/>
    </row>
    <row r="3" spans="1:12" ht="38.4" customHeight="1">
      <c r="A3" s="216" t="s">
        <v>68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2" ht="39" customHeight="1">
      <c r="A4" s="218" t="s">
        <v>955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46.8">
      <c r="A5" s="39" t="s">
        <v>956</v>
      </c>
      <c r="B5" s="39" t="s">
        <v>953</v>
      </c>
      <c r="C5" s="40" t="s">
        <v>957</v>
      </c>
      <c r="D5" s="41" t="s">
        <v>958</v>
      </c>
      <c r="E5" s="41" t="s">
        <v>23</v>
      </c>
      <c r="F5" s="41" t="s">
        <v>27</v>
      </c>
      <c r="G5" s="41" t="s">
        <v>24</v>
      </c>
      <c r="H5" s="42" t="s">
        <v>28</v>
      </c>
      <c r="I5" s="42" t="s">
        <v>25</v>
      </c>
      <c r="J5" s="41" t="s">
        <v>959</v>
      </c>
      <c r="K5" s="49" t="s">
        <v>960</v>
      </c>
      <c r="L5" s="50" t="s">
        <v>33</v>
      </c>
    </row>
    <row r="6" spans="1:12" ht="18">
      <c r="A6" s="43"/>
      <c r="B6" s="43"/>
      <c r="C6" s="43"/>
      <c r="D6" s="43"/>
      <c r="E6" s="168" t="s">
        <v>34</v>
      </c>
      <c r="F6" s="168" t="s">
        <v>34</v>
      </c>
      <c r="G6" s="168" t="s">
        <v>34</v>
      </c>
      <c r="H6" s="168" t="s">
        <v>34</v>
      </c>
      <c r="I6" s="168" t="s">
        <v>34</v>
      </c>
      <c r="J6" s="168" t="s">
        <v>34</v>
      </c>
      <c r="K6" s="168" t="s">
        <v>34</v>
      </c>
      <c r="L6" s="168" t="s">
        <v>34</v>
      </c>
    </row>
    <row r="7" spans="1:12" ht="18">
      <c r="A7" s="45">
        <v>1</v>
      </c>
      <c r="B7" s="46">
        <v>1</v>
      </c>
      <c r="C7" s="47" t="s">
        <v>92</v>
      </c>
      <c r="D7" s="47" t="s">
        <v>138</v>
      </c>
      <c r="E7" s="48">
        <v>2095395.9313999999</v>
      </c>
      <c r="F7" s="48">
        <v>277535.79300000001</v>
      </c>
      <c r="G7" s="48">
        <v>111014.3172</v>
      </c>
      <c r="H7" s="48">
        <v>153123.1961</v>
      </c>
      <c r="I7" s="48">
        <v>63801.331700000002</v>
      </c>
      <c r="J7" s="48">
        <v>92591.441200000001</v>
      </c>
      <c r="K7" s="51">
        <v>631326.04</v>
      </c>
      <c r="L7" s="51">
        <f>E7+F7+G7+H7+I7+J7+K7</f>
        <v>3424788.0505999997</v>
      </c>
    </row>
    <row r="8" spans="1:12" ht="18">
      <c r="A8" s="45">
        <v>2</v>
      </c>
      <c r="B8" s="46">
        <v>2</v>
      </c>
      <c r="C8" s="47" t="s">
        <v>92</v>
      </c>
      <c r="D8" s="47" t="s">
        <v>140</v>
      </c>
      <c r="E8" s="48">
        <v>3495895.1427000002</v>
      </c>
      <c r="F8" s="48">
        <v>463032.31579999998</v>
      </c>
      <c r="G8" s="48">
        <v>185212.92629999999</v>
      </c>
      <c r="H8" s="48">
        <v>255466.1053</v>
      </c>
      <c r="I8" s="48">
        <v>106444.2105</v>
      </c>
      <c r="J8" s="48">
        <v>154476.75779999999</v>
      </c>
      <c r="K8" s="51">
        <v>1053285.25</v>
      </c>
      <c r="L8" s="51">
        <f t="shared" ref="L8:L71" si="0">E8+F8+G8+H8+I8+J8+K8</f>
        <v>5713812.7083999999</v>
      </c>
    </row>
    <row r="9" spans="1:12" ht="18">
      <c r="A9" s="45">
        <v>3</v>
      </c>
      <c r="B9" s="46">
        <v>3</v>
      </c>
      <c r="C9" s="47" t="s">
        <v>92</v>
      </c>
      <c r="D9" s="47" t="s">
        <v>142</v>
      </c>
      <c r="E9" s="48">
        <v>2459747.1304000001</v>
      </c>
      <c r="F9" s="48">
        <v>325794.21389999997</v>
      </c>
      <c r="G9" s="48">
        <v>130317.6856</v>
      </c>
      <c r="H9" s="48">
        <v>179748.5318</v>
      </c>
      <c r="I9" s="48">
        <v>74895.221600000004</v>
      </c>
      <c r="J9" s="48">
        <v>108691.40700000001</v>
      </c>
      <c r="K9" s="51">
        <v>741102.14</v>
      </c>
      <c r="L9" s="51">
        <f t="shared" si="0"/>
        <v>4020296.3303</v>
      </c>
    </row>
    <row r="10" spans="1:12" ht="18">
      <c r="A10" s="45">
        <v>4</v>
      </c>
      <c r="B10" s="46">
        <v>4</v>
      </c>
      <c r="C10" s="47" t="s">
        <v>92</v>
      </c>
      <c r="D10" s="47" t="s">
        <v>144</v>
      </c>
      <c r="E10" s="48">
        <v>2506215.9208999998</v>
      </c>
      <c r="F10" s="48">
        <v>331949.01860000001</v>
      </c>
      <c r="G10" s="48">
        <v>132779.60740000001</v>
      </c>
      <c r="H10" s="48">
        <v>183144.2861</v>
      </c>
      <c r="I10" s="48">
        <v>76310.119200000001</v>
      </c>
      <c r="J10" s="48">
        <v>110744.7718</v>
      </c>
      <c r="K10" s="51">
        <v>755102.82</v>
      </c>
      <c r="L10" s="51">
        <f t="shared" si="0"/>
        <v>4096246.5440000002</v>
      </c>
    </row>
    <row r="11" spans="1:12" ht="18">
      <c r="A11" s="45">
        <v>5</v>
      </c>
      <c r="B11" s="46">
        <v>5</v>
      </c>
      <c r="C11" s="47" t="s">
        <v>92</v>
      </c>
      <c r="D11" s="47" t="s">
        <v>146</v>
      </c>
      <c r="E11" s="48">
        <v>2281147.3330999999</v>
      </c>
      <c r="F11" s="48">
        <v>302138.61949999997</v>
      </c>
      <c r="G11" s="48">
        <v>120855.44779999999</v>
      </c>
      <c r="H11" s="48">
        <v>166697.16940000001</v>
      </c>
      <c r="I11" s="48">
        <v>69457.153900000005</v>
      </c>
      <c r="J11" s="48">
        <v>100799.43180000001</v>
      </c>
      <c r="K11" s="51">
        <v>687291.45</v>
      </c>
      <c r="L11" s="51">
        <f t="shared" si="0"/>
        <v>3728386.6054999996</v>
      </c>
    </row>
    <row r="12" spans="1:12" ht="36">
      <c r="A12" s="45">
        <v>6</v>
      </c>
      <c r="B12" s="46">
        <v>6</v>
      </c>
      <c r="C12" s="47" t="s">
        <v>92</v>
      </c>
      <c r="D12" s="47" t="s">
        <v>148</v>
      </c>
      <c r="E12" s="48">
        <v>2355835.5649000001</v>
      </c>
      <c r="F12" s="48">
        <v>312031.09720000002</v>
      </c>
      <c r="G12" s="48">
        <v>124812.43889999999</v>
      </c>
      <c r="H12" s="48">
        <v>172155.08809999999</v>
      </c>
      <c r="I12" s="48">
        <v>71731.286699999997</v>
      </c>
      <c r="J12" s="48">
        <v>104099.75840000001</v>
      </c>
      <c r="K12" s="51">
        <v>709794.42</v>
      </c>
      <c r="L12" s="51">
        <f t="shared" si="0"/>
        <v>3850459.6542000002</v>
      </c>
    </row>
    <row r="13" spans="1:12" ht="36">
      <c r="A13" s="45">
        <v>7</v>
      </c>
      <c r="B13" s="46">
        <v>7</v>
      </c>
      <c r="C13" s="47" t="s">
        <v>92</v>
      </c>
      <c r="D13" s="47" t="s">
        <v>149</v>
      </c>
      <c r="E13" s="48">
        <v>2285791.4977000002</v>
      </c>
      <c r="F13" s="48">
        <v>302753.74040000001</v>
      </c>
      <c r="G13" s="48">
        <v>121101.49619999999</v>
      </c>
      <c r="H13" s="48">
        <v>167036.54639999999</v>
      </c>
      <c r="I13" s="48">
        <v>69598.561000000002</v>
      </c>
      <c r="J13" s="48">
        <v>101004.6483</v>
      </c>
      <c r="K13" s="51">
        <v>688690.7</v>
      </c>
      <c r="L13" s="51">
        <f t="shared" si="0"/>
        <v>3735977.1900000004</v>
      </c>
    </row>
    <row r="14" spans="1:12" ht="18">
      <c r="A14" s="45">
        <v>8</v>
      </c>
      <c r="B14" s="46">
        <v>8</v>
      </c>
      <c r="C14" s="47" t="s">
        <v>92</v>
      </c>
      <c r="D14" s="47" t="s">
        <v>151</v>
      </c>
      <c r="E14" s="48">
        <v>2228789.2429</v>
      </c>
      <c r="F14" s="48">
        <v>295203.77539999998</v>
      </c>
      <c r="G14" s="48">
        <v>118081.5102</v>
      </c>
      <c r="H14" s="48">
        <v>162871.0485</v>
      </c>
      <c r="I14" s="48">
        <v>67862.936900000001</v>
      </c>
      <c r="J14" s="48">
        <v>98485.830400000006</v>
      </c>
      <c r="K14" s="51">
        <v>671516.38</v>
      </c>
      <c r="L14" s="51">
        <f t="shared" si="0"/>
        <v>3642810.7242999999</v>
      </c>
    </row>
    <row r="15" spans="1:12" ht="18">
      <c r="A15" s="45">
        <v>9</v>
      </c>
      <c r="B15" s="46">
        <v>9</v>
      </c>
      <c r="C15" s="47" t="s">
        <v>92</v>
      </c>
      <c r="D15" s="47" t="s">
        <v>153</v>
      </c>
      <c r="E15" s="48">
        <v>2404546.2014000001</v>
      </c>
      <c r="F15" s="48">
        <v>318482.83500000002</v>
      </c>
      <c r="G15" s="48">
        <v>127393.13400000001</v>
      </c>
      <c r="H15" s="48">
        <v>175714.66759999999</v>
      </c>
      <c r="I15" s="48">
        <v>73214.444799999997</v>
      </c>
      <c r="J15" s="48">
        <v>106252.186</v>
      </c>
      <c r="K15" s="51">
        <v>724470.54</v>
      </c>
      <c r="L15" s="51">
        <f t="shared" si="0"/>
        <v>3930074.0088000004</v>
      </c>
    </row>
    <row r="16" spans="1:12" ht="18">
      <c r="A16" s="45">
        <v>10</v>
      </c>
      <c r="B16" s="46">
        <v>10</v>
      </c>
      <c r="C16" s="47" t="s">
        <v>92</v>
      </c>
      <c r="D16" s="47" t="s">
        <v>155</v>
      </c>
      <c r="E16" s="48">
        <v>2440127.855</v>
      </c>
      <c r="F16" s="48">
        <v>323195.63530000002</v>
      </c>
      <c r="G16" s="48">
        <v>129278.25410000001</v>
      </c>
      <c r="H16" s="48">
        <v>178314.8333</v>
      </c>
      <c r="I16" s="48">
        <v>74297.847200000004</v>
      </c>
      <c r="J16" s="48">
        <v>107824.4696</v>
      </c>
      <c r="K16" s="51">
        <v>735191.01</v>
      </c>
      <c r="L16" s="51">
        <f t="shared" si="0"/>
        <v>3988229.9045000002</v>
      </c>
    </row>
    <row r="17" spans="1:12" ht="18">
      <c r="A17" s="45">
        <v>11</v>
      </c>
      <c r="B17" s="46">
        <v>11</v>
      </c>
      <c r="C17" s="47" t="s">
        <v>92</v>
      </c>
      <c r="D17" s="47" t="s">
        <v>157</v>
      </c>
      <c r="E17" s="48">
        <v>2668474.9918</v>
      </c>
      <c r="F17" s="48">
        <v>353440.27909999999</v>
      </c>
      <c r="G17" s="48">
        <v>141376.11170000001</v>
      </c>
      <c r="H17" s="48">
        <v>195001.53330000001</v>
      </c>
      <c r="I17" s="48">
        <v>81250.638900000005</v>
      </c>
      <c r="J17" s="48">
        <v>117914.6822</v>
      </c>
      <c r="K17" s="51">
        <v>803990.18</v>
      </c>
      <c r="L17" s="51">
        <f t="shared" si="0"/>
        <v>4361448.4170000004</v>
      </c>
    </row>
    <row r="18" spans="1:12" ht="18">
      <c r="A18" s="45">
        <v>12</v>
      </c>
      <c r="B18" s="46">
        <v>12</v>
      </c>
      <c r="C18" s="47" t="s">
        <v>92</v>
      </c>
      <c r="D18" s="47" t="s">
        <v>159</v>
      </c>
      <c r="E18" s="48">
        <v>2569267.0463</v>
      </c>
      <c r="F18" s="48">
        <v>340300.15820000001</v>
      </c>
      <c r="G18" s="48">
        <v>136120.06330000001</v>
      </c>
      <c r="H18" s="48">
        <v>187751.81140000001</v>
      </c>
      <c r="I18" s="48">
        <v>78229.921400000007</v>
      </c>
      <c r="J18" s="48">
        <v>113530.8775</v>
      </c>
      <c r="K18" s="51">
        <v>774099.62</v>
      </c>
      <c r="L18" s="51">
        <f t="shared" si="0"/>
        <v>4199299.4980999995</v>
      </c>
    </row>
    <row r="19" spans="1:12" ht="18">
      <c r="A19" s="45">
        <v>13</v>
      </c>
      <c r="B19" s="46">
        <v>13</v>
      </c>
      <c r="C19" s="47" t="s">
        <v>92</v>
      </c>
      <c r="D19" s="47" t="s">
        <v>161</v>
      </c>
      <c r="E19" s="48">
        <v>1961948.9885</v>
      </c>
      <c r="F19" s="48">
        <v>259860.7071</v>
      </c>
      <c r="G19" s="48">
        <v>103944.2828</v>
      </c>
      <c r="H19" s="48">
        <v>143371.4246</v>
      </c>
      <c r="I19" s="48">
        <v>59738.0936</v>
      </c>
      <c r="J19" s="48">
        <v>86694.6823</v>
      </c>
      <c r="K19" s="51">
        <v>591119.54</v>
      </c>
      <c r="L19" s="51">
        <f t="shared" si="0"/>
        <v>3206677.7189000002</v>
      </c>
    </row>
    <row r="20" spans="1:12" ht="18">
      <c r="A20" s="45">
        <v>14</v>
      </c>
      <c r="B20" s="46">
        <v>14</v>
      </c>
      <c r="C20" s="47" t="s">
        <v>92</v>
      </c>
      <c r="D20" s="47" t="s">
        <v>163</v>
      </c>
      <c r="E20" s="48">
        <v>1853773.8108000001</v>
      </c>
      <c r="F20" s="48">
        <v>245532.8737</v>
      </c>
      <c r="G20" s="48">
        <v>98213.1495</v>
      </c>
      <c r="H20" s="48">
        <v>135466.41310000001</v>
      </c>
      <c r="I20" s="48">
        <v>56444.338799999998</v>
      </c>
      <c r="J20" s="48">
        <v>81914.633100000006</v>
      </c>
      <c r="K20" s="51">
        <v>558527.23</v>
      </c>
      <c r="L20" s="51">
        <f t="shared" si="0"/>
        <v>3029872.449</v>
      </c>
    </row>
    <row r="21" spans="1:12" ht="18">
      <c r="A21" s="45">
        <v>15</v>
      </c>
      <c r="B21" s="46">
        <v>15</v>
      </c>
      <c r="C21" s="47" t="s">
        <v>92</v>
      </c>
      <c r="D21" s="47" t="s">
        <v>165</v>
      </c>
      <c r="E21" s="48">
        <v>1930321.534</v>
      </c>
      <c r="F21" s="48">
        <v>255671.6416</v>
      </c>
      <c r="G21" s="48">
        <v>102268.6566</v>
      </c>
      <c r="H21" s="48">
        <v>141060.21609999999</v>
      </c>
      <c r="I21" s="48">
        <v>58775.09</v>
      </c>
      <c r="J21" s="48">
        <v>85297.126999999993</v>
      </c>
      <c r="K21" s="51">
        <v>581590.43999999994</v>
      </c>
      <c r="L21" s="51">
        <f t="shared" si="0"/>
        <v>3154984.7052999996</v>
      </c>
    </row>
    <row r="22" spans="1:12" ht="18">
      <c r="A22" s="45">
        <v>16</v>
      </c>
      <c r="B22" s="46">
        <v>16</v>
      </c>
      <c r="C22" s="47" t="s">
        <v>92</v>
      </c>
      <c r="D22" s="47" t="s">
        <v>167</v>
      </c>
      <c r="E22" s="48">
        <v>2877486.9238</v>
      </c>
      <c r="F22" s="48">
        <v>381123.96960000001</v>
      </c>
      <c r="G22" s="48">
        <v>152449.58780000001</v>
      </c>
      <c r="H22" s="48">
        <v>210275.2935</v>
      </c>
      <c r="I22" s="48">
        <v>87614.705600000001</v>
      </c>
      <c r="J22" s="48">
        <v>127150.5101</v>
      </c>
      <c r="K22" s="51">
        <v>866963.8</v>
      </c>
      <c r="L22" s="51">
        <f t="shared" si="0"/>
        <v>4703064.7904000003</v>
      </c>
    </row>
    <row r="23" spans="1:12" ht="18">
      <c r="A23" s="45">
        <v>17</v>
      </c>
      <c r="B23" s="46">
        <v>17</v>
      </c>
      <c r="C23" s="47" t="s">
        <v>92</v>
      </c>
      <c r="D23" s="47" t="s">
        <v>169</v>
      </c>
      <c r="E23" s="48">
        <v>2486317.5019999999</v>
      </c>
      <c r="F23" s="48">
        <v>329313.46730000002</v>
      </c>
      <c r="G23" s="48">
        <v>131725.38690000001</v>
      </c>
      <c r="H23" s="48">
        <v>181690.1888</v>
      </c>
      <c r="I23" s="48">
        <v>75704.2454</v>
      </c>
      <c r="J23" s="48">
        <v>109865.4996</v>
      </c>
      <c r="K23" s="51">
        <v>749107.58</v>
      </c>
      <c r="L23" s="51">
        <f t="shared" si="0"/>
        <v>4063723.87</v>
      </c>
    </row>
    <row r="24" spans="1:12" ht="18">
      <c r="A24" s="45">
        <v>18</v>
      </c>
      <c r="B24" s="46">
        <v>18</v>
      </c>
      <c r="C24" s="47" t="s">
        <v>93</v>
      </c>
      <c r="D24" s="47" t="s">
        <v>174</v>
      </c>
      <c r="E24" s="48">
        <v>2549799.7281999998</v>
      </c>
      <c r="F24" s="48">
        <v>337721.70640000002</v>
      </c>
      <c r="G24" s="48">
        <v>135088.6826</v>
      </c>
      <c r="H24" s="48">
        <v>186329.21729999999</v>
      </c>
      <c r="I24" s="48">
        <v>77637.173899999994</v>
      </c>
      <c r="J24" s="48">
        <v>112670.6548</v>
      </c>
      <c r="K24" s="51">
        <v>768234.27</v>
      </c>
      <c r="L24" s="51">
        <f t="shared" si="0"/>
        <v>4167481.4331999999</v>
      </c>
    </row>
    <row r="25" spans="1:12" ht="18">
      <c r="A25" s="45">
        <v>19</v>
      </c>
      <c r="B25" s="46">
        <v>19</v>
      </c>
      <c r="C25" s="47" t="s">
        <v>93</v>
      </c>
      <c r="D25" s="47" t="s">
        <v>176</v>
      </c>
      <c r="E25" s="48">
        <v>3114956.18</v>
      </c>
      <c r="F25" s="48">
        <v>412576.84080000001</v>
      </c>
      <c r="G25" s="48">
        <v>165030.73629999999</v>
      </c>
      <c r="H25" s="48">
        <v>227628.6018</v>
      </c>
      <c r="I25" s="48">
        <v>94845.250700000004</v>
      </c>
      <c r="J25" s="48">
        <v>137643.8113</v>
      </c>
      <c r="K25" s="51">
        <v>938511.39</v>
      </c>
      <c r="L25" s="51">
        <f t="shared" si="0"/>
        <v>5091192.8108999999</v>
      </c>
    </row>
    <row r="26" spans="1:12" ht="18">
      <c r="A26" s="45">
        <v>20</v>
      </c>
      <c r="B26" s="46">
        <v>20</v>
      </c>
      <c r="C26" s="47" t="s">
        <v>93</v>
      </c>
      <c r="D26" s="47" t="s">
        <v>178</v>
      </c>
      <c r="E26" s="48">
        <v>2652386.0797000001</v>
      </c>
      <c r="F26" s="48">
        <v>351309.29810000001</v>
      </c>
      <c r="G26" s="48">
        <v>140523.71919999999</v>
      </c>
      <c r="H26" s="48">
        <v>193825.81959999999</v>
      </c>
      <c r="I26" s="48">
        <v>80760.758199999997</v>
      </c>
      <c r="J26" s="48">
        <v>117203.7447</v>
      </c>
      <c r="K26" s="51">
        <v>799142.72</v>
      </c>
      <c r="L26" s="51">
        <f t="shared" si="0"/>
        <v>4335152.1395000005</v>
      </c>
    </row>
    <row r="27" spans="1:12" ht="18">
      <c r="A27" s="45">
        <v>21</v>
      </c>
      <c r="B27" s="46">
        <v>21</v>
      </c>
      <c r="C27" s="47" t="s">
        <v>93</v>
      </c>
      <c r="D27" s="47" t="s">
        <v>180</v>
      </c>
      <c r="E27" s="48">
        <v>2322202.2299000002</v>
      </c>
      <c r="F27" s="48">
        <v>307576.35239999997</v>
      </c>
      <c r="G27" s="48">
        <v>123030.54090000001</v>
      </c>
      <c r="H27" s="48">
        <v>169697.2978</v>
      </c>
      <c r="I27" s="48">
        <v>70707.207399999999</v>
      </c>
      <c r="J27" s="48">
        <v>102613.5673</v>
      </c>
      <c r="K27" s="51">
        <v>699660.96</v>
      </c>
      <c r="L27" s="51">
        <f t="shared" si="0"/>
        <v>3795488.1557</v>
      </c>
    </row>
    <row r="28" spans="1:12" ht="18">
      <c r="A28" s="45">
        <v>22</v>
      </c>
      <c r="B28" s="46">
        <v>22</v>
      </c>
      <c r="C28" s="47" t="s">
        <v>93</v>
      </c>
      <c r="D28" s="47" t="s">
        <v>182</v>
      </c>
      <c r="E28" s="48">
        <v>2297902.3220000002</v>
      </c>
      <c r="F28" s="48">
        <v>304357.82260000001</v>
      </c>
      <c r="G28" s="48">
        <v>121743.129</v>
      </c>
      <c r="H28" s="48">
        <v>167921.55729999999</v>
      </c>
      <c r="I28" s="48">
        <v>69967.315499999997</v>
      </c>
      <c r="J28" s="48">
        <v>101539.80190000001</v>
      </c>
      <c r="K28" s="51">
        <v>692339.6</v>
      </c>
      <c r="L28" s="51">
        <f t="shared" si="0"/>
        <v>3755771.5483000004</v>
      </c>
    </row>
    <row r="29" spans="1:12" ht="18">
      <c r="A29" s="45">
        <v>23</v>
      </c>
      <c r="B29" s="46">
        <v>23</v>
      </c>
      <c r="C29" s="47" t="s">
        <v>93</v>
      </c>
      <c r="D29" s="47" t="s">
        <v>184</v>
      </c>
      <c r="E29" s="48">
        <v>2456788.7119</v>
      </c>
      <c r="F29" s="48">
        <v>325402.37060000002</v>
      </c>
      <c r="G29" s="48">
        <v>130160.9482</v>
      </c>
      <c r="H29" s="48">
        <v>179532.34239999999</v>
      </c>
      <c r="I29" s="48">
        <v>74805.142699999997</v>
      </c>
      <c r="J29" s="48">
        <v>108560.6802</v>
      </c>
      <c r="K29" s="51">
        <v>740210.8</v>
      </c>
      <c r="L29" s="51">
        <f t="shared" si="0"/>
        <v>4015460.9960000003</v>
      </c>
    </row>
    <row r="30" spans="1:12" ht="18">
      <c r="A30" s="45">
        <v>24</v>
      </c>
      <c r="B30" s="46">
        <v>24</v>
      </c>
      <c r="C30" s="47" t="s">
        <v>93</v>
      </c>
      <c r="D30" s="47" t="s">
        <v>186</v>
      </c>
      <c r="E30" s="48">
        <v>2676031.9482999998</v>
      </c>
      <c r="F30" s="48">
        <v>354441.20020000002</v>
      </c>
      <c r="G30" s="48">
        <v>141776.48009999999</v>
      </c>
      <c r="H30" s="48">
        <v>195553.76560000001</v>
      </c>
      <c r="I30" s="48">
        <v>81480.735700000005</v>
      </c>
      <c r="J30" s="48">
        <v>118248.6093</v>
      </c>
      <c r="K30" s="51">
        <v>806267.03</v>
      </c>
      <c r="L30" s="51">
        <f t="shared" si="0"/>
        <v>4373799.7692</v>
      </c>
    </row>
    <row r="31" spans="1:12" ht="18">
      <c r="A31" s="45">
        <v>25</v>
      </c>
      <c r="B31" s="46">
        <v>25</v>
      </c>
      <c r="C31" s="47" t="s">
        <v>93</v>
      </c>
      <c r="D31" s="47" t="s">
        <v>188</v>
      </c>
      <c r="E31" s="48">
        <v>2799352.6505999998</v>
      </c>
      <c r="F31" s="48">
        <v>370775.0626</v>
      </c>
      <c r="G31" s="48">
        <v>148310.0251</v>
      </c>
      <c r="H31" s="48">
        <v>204565.55179999999</v>
      </c>
      <c r="I31" s="48">
        <v>85235.646599999993</v>
      </c>
      <c r="J31" s="48">
        <v>123697.9096</v>
      </c>
      <c r="K31" s="51">
        <v>843422.57</v>
      </c>
      <c r="L31" s="51">
        <f t="shared" si="0"/>
        <v>4575359.4162999997</v>
      </c>
    </row>
    <row r="32" spans="1:12" ht="18">
      <c r="A32" s="45">
        <v>26</v>
      </c>
      <c r="B32" s="46">
        <v>26</v>
      </c>
      <c r="C32" s="47" t="s">
        <v>93</v>
      </c>
      <c r="D32" s="47" t="s">
        <v>190</v>
      </c>
      <c r="E32" s="48">
        <v>2433897.8487999998</v>
      </c>
      <c r="F32" s="48">
        <v>322370.46919999999</v>
      </c>
      <c r="G32" s="48">
        <v>128948.18769999999</v>
      </c>
      <c r="H32" s="48">
        <v>177859.5692</v>
      </c>
      <c r="I32" s="48">
        <v>74108.1538</v>
      </c>
      <c r="J32" s="48">
        <v>107549.1778</v>
      </c>
      <c r="K32" s="51">
        <v>733313.96</v>
      </c>
      <c r="L32" s="51">
        <f t="shared" si="0"/>
        <v>3978047.3665</v>
      </c>
    </row>
    <row r="33" spans="1:12" ht="18">
      <c r="A33" s="45">
        <v>27</v>
      </c>
      <c r="B33" s="46">
        <v>27</v>
      </c>
      <c r="C33" s="47" t="s">
        <v>93</v>
      </c>
      <c r="D33" s="47" t="s">
        <v>192</v>
      </c>
      <c r="E33" s="48">
        <v>2179235.4438</v>
      </c>
      <c r="F33" s="48">
        <v>288640.36050000001</v>
      </c>
      <c r="G33" s="48">
        <v>115456.1442</v>
      </c>
      <c r="H33" s="48">
        <v>159249.8541</v>
      </c>
      <c r="I33" s="48">
        <v>66354.105899999995</v>
      </c>
      <c r="J33" s="48">
        <v>96296.145099999994</v>
      </c>
      <c r="K33" s="51">
        <v>656586.21</v>
      </c>
      <c r="L33" s="51">
        <f t="shared" si="0"/>
        <v>3561818.2635999997</v>
      </c>
    </row>
    <row r="34" spans="1:12" ht="18">
      <c r="A34" s="45">
        <v>28</v>
      </c>
      <c r="B34" s="46">
        <v>28</v>
      </c>
      <c r="C34" s="47" t="s">
        <v>93</v>
      </c>
      <c r="D34" s="47" t="s">
        <v>194</v>
      </c>
      <c r="E34" s="48">
        <v>2214590.4865999999</v>
      </c>
      <c r="F34" s="48">
        <v>293323.14600000001</v>
      </c>
      <c r="G34" s="48">
        <v>117329.25840000001</v>
      </c>
      <c r="H34" s="48">
        <v>161833.45989999999</v>
      </c>
      <c r="I34" s="48">
        <v>67430.608300000007</v>
      </c>
      <c r="J34" s="48">
        <v>97858.415099999998</v>
      </c>
      <c r="K34" s="51">
        <v>667238.41</v>
      </c>
      <c r="L34" s="51">
        <f t="shared" si="0"/>
        <v>3619603.7843000004</v>
      </c>
    </row>
    <row r="35" spans="1:12" ht="18">
      <c r="A35" s="45">
        <v>29</v>
      </c>
      <c r="B35" s="46">
        <v>29</v>
      </c>
      <c r="C35" s="47" t="s">
        <v>93</v>
      </c>
      <c r="D35" s="47" t="s">
        <v>196</v>
      </c>
      <c r="E35" s="48">
        <v>2168226.6540000001</v>
      </c>
      <c r="F35" s="48">
        <v>287182.24310000002</v>
      </c>
      <c r="G35" s="48">
        <v>114872.89720000001</v>
      </c>
      <c r="H35" s="48">
        <v>158445.37549999999</v>
      </c>
      <c r="I35" s="48">
        <v>66018.906499999997</v>
      </c>
      <c r="J35" s="48">
        <v>95809.688200000004</v>
      </c>
      <c r="K35" s="51">
        <v>653269.35</v>
      </c>
      <c r="L35" s="51">
        <f t="shared" si="0"/>
        <v>3543825.1145000006</v>
      </c>
    </row>
    <row r="36" spans="1:12" ht="18">
      <c r="A36" s="45">
        <v>30</v>
      </c>
      <c r="B36" s="46">
        <v>30</v>
      </c>
      <c r="C36" s="47" t="s">
        <v>93</v>
      </c>
      <c r="D36" s="47" t="s">
        <v>198</v>
      </c>
      <c r="E36" s="48">
        <v>2514105.4196000001</v>
      </c>
      <c r="F36" s="48">
        <v>332993.98489999998</v>
      </c>
      <c r="G36" s="48">
        <v>133197.59400000001</v>
      </c>
      <c r="H36" s="48">
        <v>183720.8193</v>
      </c>
      <c r="I36" s="48">
        <v>76550.341400000005</v>
      </c>
      <c r="J36" s="48">
        <v>111093.3933</v>
      </c>
      <c r="K36" s="51">
        <v>757479.86</v>
      </c>
      <c r="L36" s="51">
        <f t="shared" si="0"/>
        <v>4109141.4125000001</v>
      </c>
    </row>
    <row r="37" spans="1:12" ht="18">
      <c r="A37" s="45">
        <v>31</v>
      </c>
      <c r="B37" s="46">
        <v>31</v>
      </c>
      <c r="C37" s="47" t="s">
        <v>93</v>
      </c>
      <c r="D37" s="47" t="s">
        <v>200</v>
      </c>
      <c r="E37" s="48">
        <v>2437276.3108000001</v>
      </c>
      <c r="F37" s="48">
        <v>322817.9474</v>
      </c>
      <c r="G37" s="48">
        <v>129127.179</v>
      </c>
      <c r="H37" s="48">
        <v>178106.45370000001</v>
      </c>
      <c r="I37" s="48">
        <v>74211.022400000002</v>
      </c>
      <c r="J37" s="48">
        <v>107698.46550000001</v>
      </c>
      <c r="K37" s="51">
        <v>734331.86</v>
      </c>
      <c r="L37" s="51">
        <f t="shared" si="0"/>
        <v>3983569.2387999999</v>
      </c>
    </row>
    <row r="38" spans="1:12" ht="18">
      <c r="A38" s="45">
        <v>32</v>
      </c>
      <c r="B38" s="46">
        <v>32</v>
      </c>
      <c r="C38" s="47" t="s">
        <v>93</v>
      </c>
      <c r="D38" s="47" t="s">
        <v>202</v>
      </c>
      <c r="E38" s="48">
        <v>2325748.0314000002</v>
      </c>
      <c r="F38" s="48">
        <v>308045.99479999999</v>
      </c>
      <c r="G38" s="48">
        <v>123218.3979</v>
      </c>
      <c r="H38" s="48">
        <v>169956.41089999999</v>
      </c>
      <c r="I38" s="48">
        <v>70815.171199999997</v>
      </c>
      <c r="J38" s="48">
        <v>102770.2493</v>
      </c>
      <c r="K38" s="51">
        <v>700729.29</v>
      </c>
      <c r="L38" s="51">
        <f t="shared" si="0"/>
        <v>3801283.5455000005</v>
      </c>
    </row>
    <row r="39" spans="1:12" ht="18">
      <c r="A39" s="45">
        <v>33</v>
      </c>
      <c r="B39" s="46">
        <v>33</v>
      </c>
      <c r="C39" s="47" t="s">
        <v>93</v>
      </c>
      <c r="D39" s="47" t="s">
        <v>204</v>
      </c>
      <c r="E39" s="48">
        <v>2166724.9564</v>
      </c>
      <c r="F39" s="48">
        <v>286983.34279999998</v>
      </c>
      <c r="G39" s="48">
        <v>114793.3371</v>
      </c>
      <c r="H39" s="48">
        <v>158335.63740000001</v>
      </c>
      <c r="I39" s="48">
        <v>65973.1823</v>
      </c>
      <c r="J39" s="48">
        <v>95743.331099999996</v>
      </c>
      <c r="K39" s="51">
        <v>652816.9</v>
      </c>
      <c r="L39" s="51">
        <f t="shared" si="0"/>
        <v>3541370.6871000002</v>
      </c>
    </row>
    <row r="40" spans="1:12" ht="18">
      <c r="A40" s="45">
        <v>34</v>
      </c>
      <c r="B40" s="46">
        <v>34</v>
      </c>
      <c r="C40" s="47" t="s">
        <v>93</v>
      </c>
      <c r="D40" s="47" t="s">
        <v>206</v>
      </c>
      <c r="E40" s="48">
        <v>2059162.2609999999</v>
      </c>
      <c r="F40" s="48">
        <v>272736.63290000003</v>
      </c>
      <c r="G40" s="48">
        <v>109094.6532</v>
      </c>
      <c r="H40" s="48">
        <v>150475.38370000001</v>
      </c>
      <c r="I40" s="48">
        <v>62698.076500000003</v>
      </c>
      <c r="J40" s="48">
        <v>90990.346300000005</v>
      </c>
      <c r="K40" s="51">
        <v>620409.12</v>
      </c>
      <c r="L40" s="51">
        <f t="shared" si="0"/>
        <v>3365566.4736000001</v>
      </c>
    </row>
    <row r="41" spans="1:12" ht="18">
      <c r="A41" s="45">
        <v>35</v>
      </c>
      <c r="B41" s="46">
        <v>35</v>
      </c>
      <c r="C41" s="47" t="s">
        <v>93</v>
      </c>
      <c r="D41" s="47" t="s">
        <v>208</v>
      </c>
      <c r="E41" s="48">
        <v>2332691.8484</v>
      </c>
      <c r="F41" s="48">
        <v>308965.70529999997</v>
      </c>
      <c r="G41" s="48">
        <v>123586.2821</v>
      </c>
      <c r="H41" s="48">
        <v>170463.83739999999</v>
      </c>
      <c r="I41" s="48">
        <v>71026.598899999997</v>
      </c>
      <c r="J41" s="48">
        <v>103077.08289999999</v>
      </c>
      <c r="K41" s="51">
        <v>702821.4</v>
      </c>
      <c r="L41" s="51">
        <f t="shared" si="0"/>
        <v>3812632.7549999999</v>
      </c>
    </row>
    <row r="42" spans="1:12" ht="18">
      <c r="A42" s="45">
        <v>36</v>
      </c>
      <c r="B42" s="46">
        <v>36</v>
      </c>
      <c r="C42" s="47" t="s">
        <v>93</v>
      </c>
      <c r="D42" s="47" t="s">
        <v>210</v>
      </c>
      <c r="E42" s="48">
        <v>2936201.0022999998</v>
      </c>
      <c r="F42" s="48">
        <v>388900.66609999997</v>
      </c>
      <c r="G42" s="48">
        <v>155560.26639999999</v>
      </c>
      <c r="H42" s="48">
        <v>214565.8848</v>
      </c>
      <c r="I42" s="48">
        <v>89402.452000000005</v>
      </c>
      <c r="J42" s="48">
        <v>129744.9702</v>
      </c>
      <c r="K42" s="51">
        <v>884653.88</v>
      </c>
      <c r="L42" s="51">
        <f t="shared" si="0"/>
        <v>4799029.1217999998</v>
      </c>
    </row>
    <row r="43" spans="1:12" ht="18">
      <c r="A43" s="45">
        <v>37</v>
      </c>
      <c r="B43" s="46">
        <v>37</v>
      </c>
      <c r="C43" s="47" t="s">
        <v>93</v>
      </c>
      <c r="D43" s="47" t="s">
        <v>212</v>
      </c>
      <c r="E43" s="48">
        <v>2515680.8273</v>
      </c>
      <c r="F43" s="48">
        <v>333202.6482</v>
      </c>
      <c r="G43" s="48">
        <v>133281.05929999999</v>
      </c>
      <c r="H43" s="48">
        <v>183835.94380000001</v>
      </c>
      <c r="I43" s="48">
        <v>76598.309899999993</v>
      </c>
      <c r="J43" s="48">
        <v>111163.0074</v>
      </c>
      <c r="K43" s="51">
        <v>757954.52</v>
      </c>
      <c r="L43" s="51">
        <f t="shared" si="0"/>
        <v>4111716.3158999998</v>
      </c>
    </row>
    <row r="44" spans="1:12" ht="18">
      <c r="A44" s="45">
        <v>38</v>
      </c>
      <c r="B44" s="46">
        <v>38</v>
      </c>
      <c r="C44" s="47" t="s">
        <v>93</v>
      </c>
      <c r="D44" s="47" t="s">
        <v>214</v>
      </c>
      <c r="E44" s="48">
        <v>2437884.5194000001</v>
      </c>
      <c r="F44" s="48">
        <v>322898.5048</v>
      </c>
      <c r="G44" s="48">
        <v>129159.4019</v>
      </c>
      <c r="H44" s="48">
        <v>178150.89920000001</v>
      </c>
      <c r="I44" s="48">
        <v>74229.541299999997</v>
      </c>
      <c r="J44" s="48">
        <v>107725.341</v>
      </c>
      <c r="K44" s="51">
        <v>734515.11</v>
      </c>
      <c r="L44" s="51">
        <f t="shared" si="0"/>
        <v>3984563.3175999997</v>
      </c>
    </row>
    <row r="45" spans="1:12" ht="18">
      <c r="A45" s="45">
        <v>39</v>
      </c>
      <c r="B45" s="46">
        <v>39</v>
      </c>
      <c r="C45" s="47" t="s">
        <v>94</v>
      </c>
      <c r="D45" s="47" t="s">
        <v>219</v>
      </c>
      <c r="E45" s="48">
        <v>2340945.4605</v>
      </c>
      <c r="F45" s="48">
        <v>310058.89860000001</v>
      </c>
      <c r="G45" s="48">
        <v>124023.5595</v>
      </c>
      <c r="H45" s="48">
        <v>171066.9786</v>
      </c>
      <c r="I45" s="48">
        <v>71277.907699999996</v>
      </c>
      <c r="J45" s="48">
        <v>103441.7939</v>
      </c>
      <c r="K45" s="51">
        <v>705308.1496</v>
      </c>
      <c r="L45" s="51">
        <f t="shared" si="0"/>
        <v>3826122.7483999999</v>
      </c>
    </row>
    <row r="46" spans="1:12" ht="18">
      <c r="A46" s="45">
        <v>40</v>
      </c>
      <c r="B46" s="46">
        <v>40</v>
      </c>
      <c r="C46" s="47" t="s">
        <v>94</v>
      </c>
      <c r="D46" s="47" t="s">
        <v>220</v>
      </c>
      <c r="E46" s="48">
        <v>1827806.6562999999</v>
      </c>
      <c r="F46" s="48">
        <v>242093.5166</v>
      </c>
      <c r="G46" s="48">
        <v>96837.406600000002</v>
      </c>
      <c r="H46" s="48">
        <v>133568.83679999999</v>
      </c>
      <c r="I46" s="48">
        <v>55653.682000000001</v>
      </c>
      <c r="J46" s="48">
        <v>80767.195399999997</v>
      </c>
      <c r="K46" s="51">
        <v>550703.53079999995</v>
      </c>
      <c r="L46" s="51">
        <f t="shared" si="0"/>
        <v>2987430.8245000001</v>
      </c>
    </row>
    <row r="47" spans="1:12" ht="18">
      <c r="A47" s="45">
        <v>41</v>
      </c>
      <c r="B47" s="46">
        <v>41</v>
      </c>
      <c r="C47" s="47" t="s">
        <v>94</v>
      </c>
      <c r="D47" s="47" t="s">
        <v>222</v>
      </c>
      <c r="E47" s="48">
        <v>2413222.5973</v>
      </c>
      <c r="F47" s="48">
        <v>319632.02620000002</v>
      </c>
      <c r="G47" s="48">
        <v>127852.81050000001</v>
      </c>
      <c r="H47" s="48">
        <v>176348.7041</v>
      </c>
      <c r="I47" s="48">
        <v>73478.626699999993</v>
      </c>
      <c r="J47" s="48">
        <v>106635.579</v>
      </c>
      <c r="K47" s="51">
        <v>727084.67299999995</v>
      </c>
      <c r="L47" s="51">
        <f t="shared" si="0"/>
        <v>3944255.0168000003</v>
      </c>
    </row>
    <row r="48" spans="1:12" ht="18">
      <c r="A48" s="45">
        <v>42</v>
      </c>
      <c r="B48" s="46">
        <v>42</v>
      </c>
      <c r="C48" s="47" t="s">
        <v>94</v>
      </c>
      <c r="D48" s="47" t="s">
        <v>224</v>
      </c>
      <c r="E48" s="48">
        <v>1850009.2224000001</v>
      </c>
      <c r="F48" s="48">
        <v>245034.25289999999</v>
      </c>
      <c r="G48" s="48">
        <v>98013.701199999996</v>
      </c>
      <c r="H48" s="48">
        <v>135191.3119</v>
      </c>
      <c r="I48" s="48">
        <v>56329.713300000003</v>
      </c>
      <c r="J48" s="48">
        <v>81748.283299999996</v>
      </c>
      <c r="K48" s="51">
        <v>557392.9865</v>
      </c>
      <c r="L48" s="51">
        <f t="shared" si="0"/>
        <v>3023719.4715</v>
      </c>
    </row>
    <row r="49" spans="1:12" ht="18">
      <c r="A49" s="45">
        <v>43</v>
      </c>
      <c r="B49" s="46">
        <v>43</v>
      </c>
      <c r="C49" s="47" t="s">
        <v>94</v>
      </c>
      <c r="D49" s="47" t="s">
        <v>226</v>
      </c>
      <c r="E49" s="48">
        <v>2486108.6135999998</v>
      </c>
      <c r="F49" s="48">
        <v>329285.8</v>
      </c>
      <c r="G49" s="48">
        <v>131714.32</v>
      </c>
      <c r="H49" s="48">
        <v>181674.9241</v>
      </c>
      <c r="I49" s="48">
        <v>75697.884999999995</v>
      </c>
      <c r="J49" s="48">
        <v>109856.2692</v>
      </c>
      <c r="K49" s="51">
        <v>749044.647</v>
      </c>
      <c r="L49" s="51">
        <f t="shared" si="0"/>
        <v>4063382.458899999</v>
      </c>
    </row>
    <row r="50" spans="1:12" ht="18">
      <c r="A50" s="45">
        <v>44</v>
      </c>
      <c r="B50" s="46">
        <v>44</v>
      </c>
      <c r="C50" s="47" t="s">
        <v>94</v>
      </c>
      <c r="D50" s="47" t="s">
        <v>228</v>
      </c>
      <c r="E50" s="48">
        <v>2166923.7094000001</v>
      </c>
      <c r="F50" s="48">
        <v>287009.66769999999</v>
      </c>
      <c r="G50" s="48">
        <v>114803.8671</v>
      </c>
      <c r="H50" s="48">
        <v>158350.16149999999</v>
      </c>
      <c r="I50" s="48">
        <v>65979.233999999997</v>
      </c>
      <c r="J50" s="48">
        <v>95752.113599999997</v>
      </c>
      <c r="K50" s="51">
        <v>652876.78740000003</v>
      </c>
      <c r="L50" s="51">
        <f t="shared" si="0"/>
        <v>3541695.5406999998</v>
      </c>
    </row>
    <row r="51" spans="1:12" ht="18">
      <c r="A51" s="45">
        <v>45</v>
      </c>
      <c r="B51" s="46">
        <v>45</v>
      </c>
      <c r="C51" s="47" t="s">
        <v>94</v>
      </c>
      <c r="D51" s="47" t="s">
        <v>230</v>
      </c>
      <c r="E51" s="48">
        <v>2457668.8886000002</v>
      </c>
      <c r="F51" s="48">
        <v>325518.95020000002</v>
      </c>
      <c r="G51" s="48">
        <v>130207.58010000001</v>
      </c>
      <c r="H51" s="48">
        <v>179596.66219999999</v>
      </c>
      <c r="I51" s="48">
        <v>74831.942599999995</v>
      </c>
      <c r="J51" s="48">
        <v>108599.5735</v>
      </c>
      <c r="K51" s="51">
        <v>740475.9852</v>
      </c>
      <c r="L51" s="51">
        <f t="shared" si="0"/>
        <v>4016899.5824000002</v>
      </c>
    </row>
    <row r="52" spans="1:12" ht="18">
      <c r="A52" s="45">
        <v>46</v>
      </c>
      <c r="B52" s="46">
        <v>46</v>
      </c>
      <c r="C52" s="47" t="s">
        <v>94</v>
      </c>
      <c r="D52" s="47" t="s">
        <v>232</v>
      </c>
      <c r="E52" s="48">
        <v>1969204.8825999999</v>
      </c>
      <c r="F52" s="48">
        <v>260821.75229999999</v>
      </c>
      <c r="G52" s="48">
        <v>104328.7009</v>
      </c>
      <c r="H52" s="48">
        <v>143901.65640000001</v>
      </c>
      <c r="I52" s="48">
        <v>59959.023500000003</v>
      </c>
      <c r="J52" s="48">
        <v>87015.305999999997</v>
      </c>
      <c r="K52" s="51">
        <v>593305.68579999998</v>
      </c>
      <c r="L52" s="51">
        <f t="shared" si="0"/>
        <v>3218537.0075000003</v>
      </c>
    </row>
    <row r="53" spans="1:12" ht="36">
      <c r="A53" s="45">
        <v>47</v>
      </c>
      <c r="B53" s="46">
        <v>47</v>
      </c>
      <c r="C53" s="47" t="s">
        <v>94</v>
      </c>
      <c r="D53" s="47" t="s">
        <v>234</v>
      </c>
      <c r="E53" s="48">
        <v>2285330.4021999999</v>
      </c>
      <c r="F53" s="48">
        <v>302692.66820000001</v>
      </c>
      <c r="G53" s="48">
        <v>121077.0673</v>
      </c>
      <c r="H53" s="48">
        <v>167002.85140000001</v>
      </c>
      <c r="I53" s="48">
        <v>69584.521399999998</v>
      </c>
      <c r="J53" s="48">
        <v>100984.27340000001</v>
      </c>
      <c r="K53" s="51">
        <v>688551.77720000001</v>
      </c>
      <c r="L53" s="51">
        <f t="shared" si="0"/>
        <v>3735223.5610999996</v>
      </c>
    </row>
    <row r="54" spans="1:12" ht="18">
      <c r="A54" s="45">
        <v>48</v>
      </c>
      <c r="B54" s="46">
        <v>48</v>
      </c>
      <c r="C54" s="47" t="s">
        <v>94</v>
      </c>
      <c r="D54" s="47" t="s">
        <v>236</v>
      </c>
      <c r="E54" s="48">
        <v>2486333.6784999999</v>
      </c>
      <c r="F54" s="48">
        <v>329315.60989999998</v>
      </c>
      <c r="G54" s="48">
        <v>131726.2439</v>
      </c>
      <c r="H54" s="48">
        <v>181691.37100000001</v>
      </c>
      <c r="I54" s="48">
        <v>75704.737899999993</v>
      </c>
      <c r="J54" s="48">
        <v>109866.2144</v>
      </c>
      <c r="K54" s="51">
        <v>749112.45719999995</v>
      </c>
      <c r="L54" s="51">
        <f t="shared" si="0"/>
        <v>4063750.3128</v>
      </c>
    </row>
    <row r="55" spans="1:12" ht="18">
      <c r="A55" s="45">
        <v>49</v>
      </c>
      <c r="B55" s="46">
        <v>49</v>
      </c>
      <c r="C55" s="47" t="s">
        <v>94</v>
      </c>
      <c r="D55" s="47" t="s">
        <v>238</v>
      </c>
      <c r="E55" s="48">
        <v>1913551.2472999999</v>
      </c>
      <c r="F55" s="48">
        <v>253450.4123</v>
      </c>
      <c r="G55" s="48">
        <v>101380.1649</v>
      </c>
      <c r="H55" s="48">
        <v>139834.7102</v>
      </c>
      <c r="I55" s="48">
        <v>58264.462599999999</v>
      </c>
      <c r="J55" s="48">
        <v>84556.080900000001</v>
      </c>
      <c r="K55" s="51">
        <v>576537.69050000003</v>
      </c>
      <c r="L55" s="51">
        <f t="shared" si="0"/>
        <v>3127574.7687000004</v>
      </c>
    </row>
    <row r="56" spans="1:12" ht="18">
      <c r="A56" s="45">
        <v>50</v>
      </c>
      <c r="B56" s="46">
        <v>50</v>
      </c>
      <c r="C56" s="47" t="s">
        <v>94</v>
      </c>
      <c r="D56" s="47" t="s">
        <v>240</v>
      </c>
      <c r="E56" s="48">
        <v>2263387.2727000001</v>
      </c>
      <c r="F56" s="48">
        <v>299786.29440000001</v>
      </c>
      <c r="G56" s="48">
        <v>119914.5178</v>
      </c>
      <c r="H56" s="48">
        <v>165399.33480000001</v>
      </c>
      <c r="I56" s="48">
        <v>68916.389500000005</v>
      </c>
      <c r="J56" s="48">
        <v>100014.6495</v>
      </c>
      <c r="K56" s="51">
        <v>681940.4878</v>
      </c>
      <c r="L56" s="51">
        <f t="shared" si="0"/>
        <v>3699358.9464999996</v>
      </c>
    </row>
    <row r="57" spans="1:12" ht="18">
      <c r="A57" s="45">
        <v>51</v>
      </c>
      <c r="B57" s="46">
        <v>51</v>
      </c>
      <c r="C57" s="47" t="s">
        <v>94</v>
      </c>
      <c r="D57" s="47" t="s">
        <v>242</v>
      </c>
      <c r="E57" s="48">
        <v>2264025.4191999999</v>
      </c>
      <c r="F57" s="48">
        <v>299870.81709999999</v>
      </c>
      <c r="G57" s="48">
        <v>119948.3268</v>
      </c>
      <c r="H57" s="48">
        <v>165445.96799999999</v>
      </c>
      <c r="I57" s="48">
        <v>68935.820000000007</v>
      </c>
      <c r="J57" s="48">
        <v>100042.848</v>
      </c>
      <c r="K57" s="51">
        <v>682132.75619999995</v>
      </c>
      <c r="L57" s="51">
        <f t="shared" si="0"/>
        <v>3700401.9552999996</v>
      </c>
    </row>
    <row r="58" spans="1:12" ht="18">
      <c r="A58" s="45">
        <v>52</v>
      </c>
      <c r="B58" s="46">
        <v>52</v>
      </c>
      <c r="C58" s="47" t="s">
        <v>94</v>
      </c>
      <c r="D58" s="47" t="s">
        <v>244</v>
      </c>
      <c r="E58" s="48">
        <v>2335005.4216999998</v>
      </c>
      <c r="F58" s="48">
        <v>309272.13880000002</v>
      </c>
      <c r="G58" s="48">
        <v>123708.85550000001</v>
      </c>
      <c r="H58" s="48">
        <v>170632.90419999999</v>
      </c>
      <c r="I58" s="48">
        <v>71097.043399999995</v>
      </c>
      <c r="J58" s="48">
        <v>103179.3152</v>
      </c>
      <c r="K58" s="51">
        <v>703518.46340000001</v>
      </c>
      <c r="L58" s="51">
        <f t="shared" si="0"/>
        <v>3816414.1421999997</v>
      </c>
    </row>
    <row r="59" spans="1:12" ht="18">
      <c r="A59" s="45">
        <v>53</v>
      </c>
      <c r="B59" s="46">
        <v>53</v>
      </c>
      <c r="C59" s="47" t="s">
        <v>94</v>
      </c>
      <c r="D59" s="47" t="s">
        <v>246</v>
      </c>
      <c r="E59" s="48">
        <v>2133256.2806000002</v>
      </c>
      <c r="F59" s="48">
        <v>282550.40710000001</v>
      </c>
      <c r="G59" s="48">
        <v>113020.16280000001</v>
      </c>
      <c r="H59" s="48">
        <v>155889.8798</v>
      </c>
      <c r="I59" s="48">
        <v>64954.116600000001</v>
      </c>
      <c r="J59" s="48">
        <v>94264.415900000007</v>
      </c>
      <c r="K59" s="51">
        <v>642733.06030000001</v>
      </c>
      <c r="L59" s="51">
        <f t="shared" si="0"/>
        <v>3486668.3230999997</v>
      </c>
    </row>
    <row r="60" spans="1:12" ht="18">
      <c r="A60" s="45">
        <v>54</v>
      </c>
      <c r="B60" s="46">
        <v>54</v>
      </c>
      <c r="C60" s="47" t="s">
        <v>94</v>
      </c>
      <c r="D60" s="47" t="s">
        <v>248</v>
      </c>
      <c r="E60" s="48">
        <v>2178162.1269999999</v>
      </c>
      <c r="F60" s="48">
        <v>288498.19939999998</v>
      </c>
      <c r="G60" s="48">
        <v>115399.2797</v>
      </c>
      <c r="H60" s="48">
        <v>159171.4203</v>
      </c>
      <c r="I60" s="48">
        <v>66321.425099999993</v>
      </c>
      <c r="J60" s="48">
        <v>96248.717300000004</v>
      </c>
      <c r="K60" s="51">
        <v>656262.83279999997</v>
      </c>
      <c r="L60" s="51">
        <f t="shared" si="0"/>
        <v>3560064.0015999996</v>
      </c>
    </row>
    <row r="61" spans="1:12" ht="18">
      <c r="A61" s="45">
        <v>55</v>
      </c>
      <c r="B61" s="46">
        <v>55</v>
      </c>
      <c r="C61" s="47" t="s">
        <v>94</v>
      </c>
      <c r="D61" s="47" t="s">
        <v>250</v>
      </c>
      <c r="E61" s="48">
        <v>2033184.8696999999</v>
      </c>
      <c r="F61" s="48">
        <v>269295.92</v>
      </c>
      <c r="G61" s="48">
        <v>107718.368</v>
      </c>
      <c r="H61" s="48">
        <v>148577.05929999999</v>
      </c>
      <c r="I61" s="48">
        <v>61907.108</v>
      </c>
      <c r="J61" s="48">
        <v>89842.456300000005</v>
      </c>
      <c r="K61" s="51">
        <v>612582.34439999994</v>
      </c>
      <c r="L61" s="51">
        <f t="shared" si="0"/>
        <v>3323108.1256999997</v>
      </c>
    </row>
    <row r="62" spans="1:12" ht="18">
      <c r="A62" s="45">
        <v>56</v>
      </c>
      <c r="B62" s="46">
        <v>56</v>
      </c>
      <c r="C62" s="47" t="s">
        <v>94</v>
      </c>
      <c r="D62" s="47" t="s">
        <v>252</v>
      </c>
      <c r="E62" s="48">
        <v>2526038.2324999999</v>
      </c>
      <c r="F62" s="48">
        <v>334574.48950000003</v>
      </c>
      <c r="G62" s="48">
        <v>133829.79579999999</v>
      </c>
      <c r="H62" s="48">
        <v>184592.82180000001</v>
      </c>
      <c r="I62" s="48">
        <v>76913.675700000007</v>
      </c>
      <c r="J62" s="48">
        <v>111620.68090000001</v>
      </c>
      <c r="K62" s="51">
        <v>761075.12190000003</v>
      </c>
      <c r="L62" s="51">
        <f t="shared" si="0"/>
        <v>4128644.8181000003</v>
      </c>
    </row>
    <row r="63" spans="1:12" ht="18">
      <c r="A63" s="45">
        <v>57</v>
      </c>
      <c r="B63" s="46">
        <v>57</v>
      </c>
      <c r="C63" s="47" t="s">
        <v>94</v>
      </c>
      <c r="D63" s="47" t="s">
        <v>254</v>
      </c>
      <c r="E63" s="48">
        <v>2107791.8779000002</v>
      </c>
      <c r="F63" s="48">
        <v>279177.6397</v>
      </c>
      <c r="G63" s="48">
        <v>111671.05590000001</v>
      </c>
      <c r="H63" s="48">
        <v>154029.04259999999</v>
      </c>
      <c r="I63" s="48">
        <v>64178.767699999997</v>
      </c>
      <c r="J63" s="48">
        <v>93139.193799999994</v>
      </c>
      <c r="K63" s="51">
        <v>635060.83940000006</v>
      </c>
      <c r="L63" s="51">
        <f t="shared" si="0"/>
        <v>3445048.4170000004</v>
      </c>
    </row>
    <row r="64" spans="1:12" ht="18">
      <c r="A64" s="45">
        <v>58</v>
      </c>
      <c r="B64" s="46">
        <v>58</v>
      </c>
      <c r="C64" s="47" t="s">
        <v>94</v>
      </c>
      <c r="D64" s="47" t="s">
        <v>256</v>
      </c>
      <c r="E64" s="48">
        <v>2217748.4931000001</v>
      </c>
      <c r="F64" s="48">
        <v>293741.42489999998</v>
      </c>
      <c r="G64" s="48">
        <v>117496.57</v>
      </c>
      <c r="H64" s="48">
        <v>162064.23439999999</v>
      </c>
      <c r="I64" s="48">
        <v>67526.764299999995</v>
      </c>
      <c r="J64" s="48">
        <v>97997.961299999995</v>
      </c>
      <c r="K64" s="51">
        <v>668189.88840000005</v>
      </c>
      <c r="L64" s="51">
        <f t="shared" si="0"/>
        <v>3624765.3363999999</v>
      </c>
    </row>
    <row r="65" spans="1:12" ht="18">
      <c r="A65" s="45">
        <v>59</v>
      </c>
      <c r="B65" s="46">
        <v>59</v>
      </c>
      <c r="C65" s="47" t="s">
        <v>94</v>
      </c>
      <c r="D65" s="47" t="s">
        <v>258</v>
      </c>
      <c r="E65" s="48">
        <v>2306780.5473000002</v>
      </c>
      <c r="F65" s="48">
        <v>305533.74609999999</v>
      </c>
      <c r="G65" s="48">
        <v>122213.4984</v>
      </c>
      <c r="H65" s="48">
        <v>168570.34270000001</v>
      </c>
      <c r="I65" s="48">
        <v>70237.642800000001</v>
      </c>
      <c r="J65" s="48">
        <v>101932.1133</v>
      </c>
      <c r="K65" s="51">
        <v>695014.5344</v>
      </c>
      <c r="L65" s="51">
        <f t="shared" si="0"/>
        <v>3770282.4249999998</v>
      </c>
    </row>
    <row r="66" spans="1:12" ht="18">
      <c r="A66" s="45">
        <v>60</v>
      </c>
      <c r="B66" s="46">
        <v>60</v>
      </c>
      <c r="C66" s="47" t="s">
        <v>94</v>
      </c>
      <c r="D66" s="47" t="s">
        <v>260</v>
      </c>
      <c r="E66" s="48">
        <v>1982738.2561000001</v>
      </c>
      <c r="F66" s="48">
        <v>262614.25150000001</v>
      </c>
      <c r="G66" s="48">
        <v>105045.7006</v>
      </c>
      <c r="H66" s="48">
        <v>144890.62150000001</v>
      </c>
      <c r="I66" s="48">
        <v>60371.092299999997</v>
      </c>
      <c r="J66" s="48">
        <v>87613.319300000003</v>
      </c>
      <c r="K66" s="51">
        <v>597383.18310000002</v>
      </c>
      <c r="L66" s="51">
        <f t="shared" si="0"/>
        <v>3240656.4244000004</v>
      </c>
    </row>
    <row r="67" spans="1:12" ht="18">
      <c r="A67" s="45">
        <v>61</v>
      </c>
      <c r="B67" s="46">
        <v>61</v>
      </c>
      <c r="C67" s="47" t="s">
        <v>94</v>
      </c>
      <c r="D67" s="47" t="s">
        <v>262</v>
      </c>
      <c r="E67" s="48">
        <v>2070364.4461000001</v>
      </c>
      <c r="F67" s="48">
        <v>274220.36560000002</v>
      </c>
      <c r="G67" s="48">
        <v>109688.1462</v>
      </c>
      <c r="H67" s="48">
        <v>151293.99479999999</v>
      </c>
      <c r="I67" s="48">
        <v>63039.164499999999</v>
      </c>
      <c r="J67" s="48">
        <v>91485.348899999997</v>
      </c>
      <c r="K67" s="51">
        <v>623784.25349999999</v>
      </c>
      <c r="L67" s="51">
        <f t="shared" si="0"/>
        <v>3383875.7196</v>
      </c>
    </row>
    <row r="68" spans="1:12" ht="18">
      <c r="A68" s="45">
        <v>62</v>
      </c>
      <c r="B68" s="46">
        <v>62</v>
      </c>
      <c r="C68" s="47" t="s">
        <v>94</v>
      </c>
      <c r="D68" s="47" t="s">
        <v>264</v>
      </c>
      <c r="E68" s="48">
        <v>2120635.4731999999</v>
      </c>
      <c r="F68" s="48">
        <v>280878.77750000003</v>
      </c>
      <c r="G68" s="48">
        <v>112351.511</v>
      </c>
      <c r="H68" s="48">
        <v>154967.60140000001</v>
      </c>
      <c r="I68" s="48">
        <v>64569.833899999998</v>
      </c>
      <c r="J68" s="48">
        <v>93706.727199999994</v>
      </c>
      <c r="K68" s="51">
        <v>638930.51199999999</v>
      </c>
      <c r="L68" s="51">
        <f t="shared" si="0"/>
        <v>3466040.4361999999</v>
      </c>
    </row>
    <row r="69" spans="1:12" ht="18">
      <c r="A69" s="45">
        <v>63</v>
      </c>
      <c r="B69" s="46">
        <v>63</v>
      </c>
      <c r="C69" s="47" t="s">
        <v>94</v>
      </c>
      <c r="D69" s="47" t="s">
        <v>266</v>
      </c>
      <c r="E69" s="48">
        <v>2498578.3637000001</v>
      </c>
      <c r="F69" s="48">
        <v>330937.42190000002</v>
      </c>
      <c r="G69" s="48">
        <v>132374.9688</v>
      </c>
      <c r="H69" s="48">
        <v>182586.16380000001</v>
      </c>
      <c r="I69" s="48">
        <v>76077.568299999999</v>
      </c>
      <c r="J69" s="48">
        <v>110407.2831</v>
      </c>
      <c r="K69" s="51">
        <v>752801.68290000001</v>
      </c>
      <c r="L69" s="51">
        <f t="shared" si="0"/>
        <v>4083763.4525000001</v>
      </c>
    </row>
    <row r="70" spans="1:12" ht="18">
      <c r="A70" s="45">
        <v>64</v>
      </c>
      <c r="B70" s="46">
        <v>64</v>
      </c>
      <c r="C70" s="47" t="s">
        <v>94</v>
      </c>
      <c r="D70" s="47" t="s">
        <v>268</v>
      </c>
      <c r="E70" s="48">
        <v>1861207.7842000001</v>
      </c>
      <c r="F70" s="48">
        <v>246517.5056</v>
      </c>
      <c r="G70" s="48">
        <v>98607.002200000003</v>
      </c>
      <c r="H70" s="48">
        <v>136009.65830000001</v>
      </c>
      <c r="I70" s="48">
        <v>56670.690900000001</v>
      </c>
      <c r="J70" s="48">
        <v>82243.125799999994</v>
      </c>
      <c r="K70" s="51">
        <v>560767.02359999996</v>
      </c>
      <c r="L70" s="51">
        <f t="shared" si="0"/>
        <v>3042022.7905999995</v>
      </c>
    </row>
    <row r="71" spans="1:12" ht="18">
      <c r="A71" s="45">
        <v>65</v>
      </c>
      <c r="B71" s="46">
        <v>65</v>
      </c>
      <c r="C71" s="47" t="s">
        <v>94</v>
      </c>
      <c r="D71" s="47" t="s">
        <v>270</v>
      </c>
      <c r="E71" s="48">
        <v>2283717.1505</v>
      </c>
      <c r="F71" s="48">
        <v>302478.99249999999</v>
      </c>
      <c r="G71" s="48">
        <v>120991.59699999999</v>
      </c>
      <c r="H71" s="48">
        <v>166884.9614</v>
      </c>
      <c r="I71" s="48">
        <v>69535.400599999994</v>
      </c>
      <c r="J71" s="48">
        <v>100912.98699999999</v>
      </c>
      <c r="K71" s="51">
        <v>688065.71739999996</v>
      </c>
      <c r="L71" s="51">
        <f t="shared" si="0"/>
        <v>3732586.8064000001</v>
      </c>
    </row>
    <row r="72" spans="1:12" ht="18">
      <c r="A72" s="45">
        <v>66</v>
      </c>
      <c r="B72" s="46">
        <v>66</v>
      </c>
      <c r="C72" s="47" t="s">
        <v>94</v>
      </c>
      <c r="D72" s="47" t="s">
        <v>272</v>
      </c>
      <c r="E72" s="48">
        <v>1861870.5830999999</v>
      </c>
      <c r="F72" s="48">
        <v>246605.2935</v>
      </c>
      <c r="G72" s="48">
        <v>98642.117400000003</v>
      </c>
      <c r="H72" s="48">
        <v>136058.09299999999</v>
      </c>
      <c r="I72" s="48">
        <v>56690.872100000001</v>
      </c>
      <c r="J72" s="48">
        <v>82272.4136</v>
      </c>
      <c r="K72" s="51">
        <v>560966.71959999995</v>
      </c>
      <c r="L72" s="51">
        <f t="shared" ref="L72:L135" si="1">E72+F72+G72+H72+I72+J72+K72</f>
        <v>3043106.0922999997</v>
      </c>
    </row>
    <row r="73" spans="1:12" ht="18">
      <c r="A73" s="45">
        <v>67</v>
      </c>
      <c r="B73" s="46">
        <v>67</v>
      </c>
      <c r="C73" s="47" t="s">
        <v>94</v>
      </c>
      <c r="D73" s="47" t="s">
        <v>274</v>
      </c>
      <c r="E73" s="48">
        <v>2428178.1395999999</v>
      </c>
      <c r="F73" s="48">
        <v>321612.89199999999</v>
      </c>
      <c r="G73" s="48">
        <v>128645.1568</v>
      </c>
      <c r="H73" s="48">
        <v>177441.5956</v>
      </c>
      <c r="I73" s="48">
        <v>73933.998200000002</v>
      </c>
      <c r="J73" s="48">
        <v>107296.4351</v>
      </c>
      <c r="K73" s="51">
        <v>731590.65830000001</v>
      </c>
      <c r="L73" s="51">
        <f t="shared" si="1"/>
        <v>3968698.8755999999</v>
      </c>
    </row>
    <row r="74" spans="1:12" ht="36">
      <c r="A74" s="45">
        <v>68</v>
      </c>
      <c r="B74" s="46">
        <v>68</v>
      </c>
      <c r="C74" s="47" t="s">
        <v>94</v>
      </c>
      <c r="D74" s="47" t="s">
        <v>276</v>
      </c>
      <c r="E74" s="48">
        <v>2009197.8740000001</v>
      </c>
      <c r="F74" s="48">
        <v>266118.83549999999</v>
      </c>
      <c r="G74" s="48">
        <v>106447.53419999999</v>
      </c>
      <c r="H74" s="48">
        <v>146824.1851</v>
      </c>
      <c r="I74" s="48">
        <v>61176.743799999997</v>
      </c>
      <c r="J74" s="48">
        <v>88782.517999999996</v>
      </c>
      <c r="K74" s="51">
        <v>605355.25439999998</v>
      </c>
      <c r="L74" s="51">
        <f t="shared" si="1"/>
        <v>3283902.9449999998</v>
      </c>
    </row>
    <row r="75" spans="1:12" ht="18">
      <c r="A75" s="45">
        <v>69</v>
      </c>
      <c r="B75" s="46">
        <v>69</v>
      </c>
      <c r="C75" s="47" t="s">
        <v>94</v>
      </c>
      <c r="D75" s="47" t="s">
        <v>278</v>
      </c>
      <c r="E75" s="48">
        <v>3037000.5622</v>
      </c>
      <c r="F75" s="48">
        <v>402251.5968</v>
      </c>
      <c r="G75" s="48">
        <v>160900.63870000001</v>
      </c>
      <c r="H75" s="48">
        <v>221931.9155</v>
      </c>
      <c r="I75" s="48">
        <v>92471.631399999998</v>
      </c>
      <c r="J75" s="48">
        <v>134199.10519999999</v>
      </c>
      <c r="K75" s="51">
        <v>915023.98629999999</v>
      </c>
      <c r="L75" s="51">
        <f t="shared" si="1"/>
        <v>4963779.4361000005</v>
      </c>
    </row>
    <row r="76" spans="1:12" ht="18">
      <c r="A76" s="45">
        <v>70</v>
      </c>
      <c r="B76" s="46">
        <v>70</v>
      </c>
      <c r="C76" s="47" t="s">
        <v>95</v>
      </c>
      <c r="D76" s="47" t="s">
        <v>283</v>
      </c>
      <c r="E76" s="48">
        <v>3415950.5515000001</v>
      </c>
      <c r="F76" s="48">
        <v>452443.63170000003</v>
      </c>
      <c r="G76" s="48">
        <v>180977.45269999999</v>
      </c>
      <c r="H76" s="48">
        <v>249624.07269999999</v>
      </c>
      <c r="I76" s="48">
        <v>104010.0303</v>
      </c>
      <c r="J76" s="48">
        <v>150944.1629</v>
      </c>
      <c r="K76" s="51">
        <v>1029198.5881000001</v>
      </c>
      <c r="L76" s="51">
        <f t="shared" si="1"/>
        <v>5583148.4898999995</v>
      </c>
    </row>
    <row r="77" spans="1:12" ht="18">
      <c r="A77" s="45">
        <v>71</v>
      </c>
      <c r="B77" s="46">
        <v>71</v>
      </c>
      <c r="C77" s="47" t="s">
        <v>95</v>
      </c>
      <c r="D77" s="47" t="s">
        <v>285</v>
      </c>
      <c r="E77" s="48">
        <v>2246523.4988000002</v>
      </c>
      <c r="F77" s="48">
        <v>297552.6827</v>
      </c>
      <c r="G77" s="48">
        <v>119021.07309999999</v>
      </c>
      <c r="H77" s="48">
        <v>164166.99729999999</v>
      </c>
      <c r="I77" s="48">
        <v>68402.915599999993</v>
      </c>
      <c r="J77" s="48">
        <v>99269.472399999999</v>
      </c>
      <c r="K77" s="51">
        <v>676859.5675</v>
      </c>
      <c r="L77" s="51">
        <f t="shared" si="1"/>
        <v>3671796.2073999997</v>
      </c>
    </row>
    <row r="78" spans="1:12" ht="18">
      <c r="A78" s="45">
        <v>72</v>
      </c>
      <c r="B78" s="46">
        <v>72</v>
      </c>
      <c r="C78" s="47" t="s">
        <v>95</v>
      </c>
      <c r="D78" s="47" t="s">
        <v>287</v>
      </c>
      <c r="E78" s="48">
        <v>2311037.3813999998</v>
      </c>
      <c r="F78" s="48">
        <v>306097.565</v>
      </c>
      <c r="G78" s="48">
        <v>122439.026</v>
      </c>
      <c r="H78" s="48">
        <v>168881.41510000001</v>
      </c>
      <c r="I78" s="48">
        <v>70367.256299999994</v>
      </c>
      <c r="J78" s="48">
        <v>102120.2145</v>
      </c>
      <c r="K78" s="51">
        <v>696297.0845</v>
      </c>
      <c r="L78" s="51">
        <f t="shared" si="1"/>
        <v>3777239.9427999994</v>
      </c>
    </row>
    <row r="79" spans="1:12" ht="18">
      <c r="A79" s="45">
        <v>73</v>
      </c>
      <c r="B79" s="46">
        <v>73</v>
      </c>
      <c r="C79" s="47" t="s">
        <v>95</v>
      </c>
      <c r="D79" s="47" t="s">
        <v>289</v>
      </c>
      <c r="E79" s="48">
        <v>2793339.5279999999</v>
      </c>
      <c r="F79" s="48">
        <v>369978.62280000001</v>
      </c>
      <c r="G79" s="48">
        <v>147991.4491</v>
      </c>
      <c r="H79" s="48">
        <v>204126.1367</v>
      </c>
      <c r="I79" s="48">
        <v>85052.557000000001</v>
      </c>
      <c r="J79" s="48">
        <v>123432.2015</v>
      </c>
      <c r="K79" s="51">
        <v>841610.86490000004</v>
      </c>
      <c r="L79" s="51">
        <f t="shared" si="1"/>
        <v>4565531.3600000003</v>
      </c>
    </row>
    <row r="80" spans="1:12" ht="18">
      <c r="A80" s="45">
        <v>74</v>
      </c>
      <c r="B80" s="46">
        <v>74</v>
      </c>
      <c r="C80" s="47" t="s">
        <v>95</v>
      </c>
      <c r="D80" s="47" t="s">
        <v>291</v>
      </c>
      <c r="E80" s="48">
        <v>2121450.4939999999</v>
      </c>
      <c r="F80" s="48">
        <v>280986.72730000003</v>
      </c>
      <c r="G80" s="48">
        <v>112394.6909</v>
      </c>
      <c r="H80" s="48">
        <v>155027.1599</v>
      </c>
      <c r="I80" s="48">
        <v>64594.649899999997</v>
      </c>
      <c r="J80" s="48">
        <v>93742.741299999994</v>
      </c>
      <c r="K80" s="51">
        <v>639176.07120000001</v>
      </c>
      <c r="L80" s="51">
        <f t="shared" si="1"/>
        <v>3467372.5344999996</v>
      </c>
    </row>
    <row r="81" spans="1:12" ht="18">
      <c r="A81" s="45">
        <v>75</v>
      </c>
      <c r="B81" s="46">
        <v>75</v>
      </c>
      <c r="C81" s="47" t="s">
        <v>95</v>
      </c>
      <c r="D81" s="47" t="s">
        <v>293</v>
      </c>
      <c r="E81" s="48">
        <v>2442262.577</v>
      </c>
      <c r="F81" s="48">
        <v>323478.3798</v>
      </c>
      <c r="G81" s="48">
        <v>129391.35189999999</v>
      </c>
      <c r="H81" s="48">
        <v>178470.8302</v>
      </c>
      <c r="I81" s="48">
        <v>74362.8459</v>
      </c>
      <c r="J81" s="48">
        <v>107918.7988</v>
      </c>
      <c r="K81" s="51">
        <v>735834.18669999996</v>
      </c>
      <c r="L81" s="51">
        <f t="shared" si="1"/>
        <v>3991718.9703000002</v>
      </c>
    </row>
    <row r="82" spans="1:12" ht="18">
      <c r="A82" s="45">
        <v>76</v>
      </c>
      <c r="B82" s="46">
        <v>76</v>
      </c>
      <c r="C82" s="47" t="s">
        <v>95</v>
      </c>
      <c r="D82" s="47" t="s">
        <v>295</v>
      </c>
      <c r="E82" s="48">
        <v>2263426.4646000001</v>
      </c>
      <c r="F82" s="48">
        <v>299791.48540000001</v>
      </c>
      <c r="G82" s="48">
        <v>119916.5941</v>
      </c>
      <c r="H82" s="48">
        <v>165402.19880000001</v>
      </c>
      <c r="I82" s="48">
        <v>68917.582800000004</v>
      </c>
      <c r="J82" s="48">
        <v>100016.38129999999</v>
      </c>
      <c r="K82" s="51">
        <v>681952.29599999997</v>
      </c>
      <c r="L82" s="51">
        <f t="shared" si="1"/>
        <v>3699423.003</v>
      </c>
    </row>
    <row r="83" spans="1:12" ht="18">
      <c r="A83" s="45">
        <v>77</v>
      </c>
      <c r="B83" s="46">
        <v>77</v>
      </c>
      <c r="C83" s="47" t="s">
        <v>95</v>
      </c>
      <c r="D83" s="47" t="s">
        <v>297</v>
      </c>
      <c r="E83" s="48">
        <v>2023784.4982</v>
      </c>
      <c r="F83" s="48">
        <v>268050.83809999999</v>
      </c>
      <c r="G83" s="48">
        <v>107220.3352</v>
      </c>
      <c r="H83" s="48">
        <v>147890.1176</v>
      </c>
      <c r="I83" s="48">
        <v>61620.882299999997</v>
      </c>
      <c r="J83" s="48">
        <v>89427.0723</v>
      </c>
      <c r="K83" s="51">
        <v>609750.08759999997</v>
      </c>
      <c r="L83" s="51">
        <f t="shared" si="1"/>
        <v>3307743.8313000007</v>
      </c>
    </row>
    <row r="84" spans="1:12" ht="18">
      <c r="A84" s="45">
        <v>78</v>
      </c>
      <c r="B84" s="46">
        <v>78</v>
      </c>
      <c r="C84" s="47" t="s">
        <v>95</v>
      </c>
      <c r="D84" s="47" t="s">
        <v>299</v>
      </c>
      <c r="E84" s="48">
        <v>2247792.0502999998</v>
      </c>
      <c r="F84" s="48">
        <v>297720.70270000002</v>
      </c>
      <c r="G84" s="48">
        <v>119088.28109999999</v>
      </c>
      <c r="H84" s="48">
        <v>164259.698</v>
      </c>
      <c r="I84" s="48">
        <v>68441.540800000002</v>
      </c>
      <c r="J84" s="48">
        <v>99325.527199999997</v>
      </c>
      <c r="K84" s="51">
        <v>677241.772</v>
      </c>
      <c r="L84" s="51">
        <f t="shared" si="1"/>
        <v>3673869.5720999991</v>
      </c>
    </row>
    <row r="85" spans="1:12" ht="18">
      <c r="A85" s="45">
        <v>79</v>
      </c>
      <c r="B85" s="46">
        <v>79</v>
      </c>
      <c r="C85" s="47" t="s">
        <v>95</v>
      </c>
      <c r="D85" s="47" t="s">
        <v>301</v>
      </c>
      <c r="E85" s="48">
        <v>3556088.0529999998</v>
      </c>
      <c r="F85" s="48">
        <v>471004.88400000002</v>
      </c>
      <c r="G85" s="48">
        <v>188401.95360000001</v>
      </c>
      <c r="H85" s="48">
        <v>259864.76360000001</v>
      </c>
      <c r="I85" s="48">
        <v>108276.98480000001</v>
      </c>
      <c r="J85" s="48">
        <v>157136.56450000001</v>
      </c>
      <c r="K85" s="51">
        <v>1071420.8966999999</v>
      </c>
      <c r="L85" s="51">
        <f t="shared" si="1"/>
        <v>5812194.1001999993</v>
      </c>
    </row>
    <row r="86" spans="1:12" ht="18">
      <c r="A86" s="45">
        <v>80</v>
      </c>
      <c r="B86" s="46">
        <v>80</v>
      </c>
      <c r="C86" s="47" t="s">
        <v>95</v>
      </c>
      <c r="D86" s="47" t="s">
        <v>303</v>
      </c>
      <c r="E86" s="48">
        <v>2471485.4912999999</v>
      </c>
      <c r="F86" s="48">
        <v>327348.9632</v>
      </c>
      <c r="G86" s="48">
        <v>130939.58530000001</v>
      </c>
      <c r="H86" s="48">
        <v>180606.32449999999</v>
      </c>
      <c r="I86" s="48">
        <v>75252.635200000004</v>
      </c>
      <c r="J86" s="48">
        <v>109210.1021</v>
      </c>
      <c r="K86" s="51">
        <v>744638.81709999999</v>
      </c>
      <c r="L86" s="51">
        <f t="shared" si="1"/>
        <v>4039481.9186999998</v>
      </c>
    </row>
    <row r="87" spans="1:12" ht="18">
      <c r="A87" s="45">
        <v>81</v>
      </c>
      <c r="B87" s="46">
        <v>81</v>
      </c>
      <c r="C87" s="47" t="s">
        <v>95</v>
      </c>
      <c r="D87" s="47" t="s">
        <v>305</v>
      </c>
      <c r="E87" s="48">
        <v>3021639.1531000002</v>
      </c>
      <c r="F87" s="48">
        <v>400216.97369999997</v>
      </c>
      <c r="G87" s="48">
        <v>160086.78950000001</v>
      </c>
      <c r="H87" s="48">
        <v>220809.36480000001</v>
      </c>
      <c r="I87" s="48">
        <v>92003.902000000002</v>
      </c>
      <c r="J87" s="48">
        <v>133520.31469999999</v>
      </c>
      <c r="K87" s="51">
        <v>910395.71649999998</v>
      </c>
      <c r="L87" s="51">
        <f t="shared" si="1"/>
        <v>4938672.2143000001</v>
      </c>
    </row>
    <row r="88" spans="1:12" ht="18">
      <c r="A88" s="45">
        <v>82</v>
      </c>
      <c r="B88" s="46">
        <v>82</v>
      </c>
      <c r="C88" s="47" t="s">
        <v>95</v>
      </c>
      <c r="D88" s="47" t="s">
        <v>307</v>
      </c>
      <c r="E88" s="48">
        <v>2220133.5243000002</v>
      </c>
      <c r="F88" s="48">
        <v>294057.32299999997</v>
      </c>
      <c r="G88" s="48">
        <v>117622.9292</v>
      </c>
      <c r="H88" s="48">
        <v>162238.52299999999</v>
      </c>
      <c r="I88" s="48">
        <v>67599.384600000005</v>
      </c>
      <c r="J88" s="48">
        <v>98103.3511</v>
      </c>
      <c r="K88" s="51">
        <v>668908.47919999994</v>
      </c>
      <c r="L88" s="51">
        <f t="shared" si="1"/>
        <v>3628663.5144000002</v>
      </c>
    </row>
    <row r="89" spans="1:12" ht="18">
      <c r="A89" s="45">
        <v>83</v>
      </c>
      <c r="B89" s="46">
        <v>83</v>
      </c>
      <c r="C89" s="47" t="s">
        <v>95</v>
      </c>
      <c r="D89" s="47" t="s">
        <v>309</v>
      </c>
      <c r="E89" s="48">
        <v>2201275.6</v>
      </c>
      <c r="F89" s="48">
        <v>291559.58549999999</v>
      </c>
      <c r="G89" s="48">
        <v>116623.8342</v>
      </c>
      <c r="H89" s="48">
        <v>160860.46100000001</v>
      </c>
      <c r="I89" s="48">
        <v>67025.1921</v>
      </c>
      <c r="J89" s="48">
        <v>97270.056400000001</v>
      </c>
      <c r="K89" s="51">
        <v>663226.73739999998</v>
      </c>
      <c r="L89" s="51">
        <f t="shared" si="1"/>
        <v>3597841.4666000004</v>
      </c>
    </row>
    <row r="90" spans="1:12" ht="18">
      <c r="A90" s="45">
        <v>84</v>
      </c>
      <c r="B90" s="46">
        <v>84</v>
      </c>
      <c r="C90" s="47" t="s">
        <v>95</v>
      </c>
      <c r="D90" s="47" t="s">
        <v>311</v>
      </c>
      <c r="E90" s="48">
        <v>2642012.7359000002</v>
      </c>
      <c r="F90" s="48">
        <v>349935.34570000001</v>
      </c>
      <c r="G90" s="48">
        <v>139974.13829999999</v>
      </c>
      <c r="H90" s="48">
        <v>193067.777</v>
      </c>
      <c r="I90" s="48">
        <v>80444.907099999997</v>
      </c>
      <c r="J90" s="48">
        <v>116745.367</v>
      </c>
      <c r="K90" s="51">
        <v>796017.31240000005</v>
      </c>
      <c r="L90" s="51">
        <f t="shared" si="1"/>
        <v>4318197.5833999999</v>
      </c>
    </row>
    <row r="91" spans="1:12" ht="18">
      <c r="A91" s="45">
        <v>85</v>
      </c>
      <c r="B91" s="46">
        <v>85</v>
      </c>
      <c r="C91" s="47" t="s">
        <v>95</v>
      </c>
      <c r="D91" s="47" t="s">
        <v>313</v>
      </c>
      <c r="E91" s="48">
        <v>2524517.9311000002</v>
      </c>
      <c r="F91" s="48">
        <v>334373.1251</v>
      </c>
      <c r="G91" s="48">
        <v>133749.25</v>
      </c>
      <c r="H91" s="48">
        <v>184481.7242</v>
      </c>
      <c r="I91" s="48">
        <v>76867.3851</v>
      </c>
      <c r="J91" s="48">
        <v>111553.50169999999</v>
      </c>
      <c r="K91" s="51">
        <v>760617.06720000005</v>
      </c>
      <c r="L91" s="51">
        <f t="shared" si="1"/>
        <v>4126159.9844</v>
      </c>
    </row>
    <row r="92" spans="1:12" ht="18">
      <c r="A92" s="45">
        <v>86</v>
      </c>
      <c r="B92" s="46">
        <v>86</v>
      </c>
      <c r="C92" s="47" t="s">
        <v>95</v>
      </c>
      <c r="D92" s="47" t="s">
        <v>314</v>
      </c>
      <c r="E92" s="48">
        <v>2114848.7154000001</v>
      </c>
      <c r="F92" s="48">
        <v>280112.3198</v>
      </c>
      <c r="G92" s="48">
        <v>112044.9279</v>
      </c>
      <c r="H92" s="48">
        <v>154544.72820000001</v>
      </c>
      <c r="I92" s="48">
        <v>64393.636700000003</v>
      </c>
      <c r="J92" s="48">
        <v>93451.021699999998</v>
      </c>
      <c r="K92" s="51">
        <v>637187.00809999998</v>
      </c>
      <c r="L92" s="51">
        <f t="shared" si="1"/>
        <v>3456582.3578000003</v>
      </c>
    </row>
    <row r="93" spans="1:12" ht="18">
      <c r="A93" s="45">
        <v>87</v>
      </c>
      <c r="B93" s="46">
        <v>87</v>
      </c>
      <c r="C93" s="47" t="s">
        <v>95</v>
      </c>
      <c r="D93" s="47" t="s">
        <v>316</v>
      </c>
      <c r="E93" s="48">
        <v>2191368.4456000002</v>
      </c>
      <c r="F93" s="48">
        <v>290247.38</v>
      </c>
      <c r="G93" s="48">
        <v>116098.952</v>
      </c>
      <c r="H93" s="48">
        <v>160136.48550000001</v>
      </c>
      <c r="I93" s="48">
        <v>66723.535600000003</v>
      </c>
      <c r="J93" s="48">
        <v>96832.278600000005</v>
      </c>
      <c r="K93" s="51">
        <v>660241.79099999997</v>
      </c>
      <c r="L93" s="51">
        <f t="shared" si="1"/>
        <v>3581648.8683000002</v>
      </c>
    </row>
    <row r="94" spans="1:12" ht="18">
      <c r="A94" s="45">
        <v>88</v>
      </c>
      <c r="B94" s="46">
        <v>88</v>
      </c>
      <c r="C94" s="47" t="s">
        <v>95</v>
      </c>
      <c r="D94" s="47" t="s">
        <v>318</v>
      </c>
      <c r="E94" s="48">
        <v>2366491.8557000002</v>
      </c>
      <c r="F94" s="48">
        <v>313442.52600000001</v>
      </c>
      <c r="G94" s="48">
        <v>125377.0104</v>
      </c>
      <c r="H94" s="48">
        <v>172933.8075</v>
      </c>
      <c r="I94" s="48">
        <v>72055.753100000002</v>
      </c>
      <c r="J94" s="48">
        <v>104570.6391</v>
      </c>
      <c r="K94" s="51">
        <v>713005.07420000003</v>
      </c>
      <c r="L94" s="51">
        <f t="shared" si="1"/>
        <v>3867876.6660000002</v>
      </c>
    </row>
    <row r="95" spans="1:12" ht="18">
      <c r="A95" s="45">
        <v>89</v>
      </c>
      <c r="B95" s="46">
        <v>89</v>
      </c>
      <c r="C95" s="47" t="s">
        <v>95</v>
      </c>
      <c r="D95" s="47" t="s">
        <v>320</v>
      </c>
      <c r="E95" s="48">
        <v>2394829.9218000001</v>
      </c>
      <c r="F95" s="48">
        <v>317195.91100000002</v>
      </c>
      <c r="G95" s="48">
        <v>126878.36440000001</v>
      </c>
      <c r="H95" s="48">
        <v>175004.64060000001</v>
      </c>
      <c r="I95" s="48">
        <v>72918.600200000001</v>
      </c>
      <c r="J95" s="48">
        <v>105822.84269999999</v>
      </c>
      <c r="K95" s="51">
        <v>721543.10690000001</v>
      </c>
      <c r="L95" s="51">
        <f t="shared" si="1"/>
        <v>3914193.3876</v>
      </c>
    </row>
    <row r="96" spans="1:12" ht="18">
      <c r="A96" s="45">
        <v>90</v>
      </c>
      <c r="B96" s="46">
        <v>90</v>
      </c>
      <c r="C96" s="47" t="s">
        <v>95</v>
      </c>
      <c r="D96" s="47" t="s">
        <v>322</v>
      </c>
      <c r="E96" s="48">
        <v>2299389.3878000001</v>
      </c>
      <c r="F96" s="48">
        <v>304554.78490000003</v>
      </c>
      <c r="G96" s="48">
        <v>121821.9139</v>
      </c>
      <c r="H96" s="48">
        <v>168030.2261</v>
      </c>
      <c r="I96" s="48">
        <v>70012.594200000007</v>
      </c>
      <c r="J96" s="48">
        <v>101605.5125</v>
      </c>
      <c r="K96" s="51">
        <v>692787.6372</v>
      </c>
      <c r="L96" s="51">
        <f t="shared" si="1"/>
        <v>3758202.0566000007</v>
      </c>
    </row>
    <row r="97" spans="1:12" ht="18">
      <c r="A97" s="45">
        <v>91</v>
      </c>
      <c r="B97" s="46">
        <v>91</v>
      </c>
      <c r="C97" s="47" t="s">
        <v>96</v>
      </c>
      <c r="D97" s="47" t="s">
        <v>327</v>
      </c>
      <c r="E97" s="48">
        <v>3877019.0948000001</v>
      </c>
      <c r="F97" s="48">
        <v>513512.29269999999</v>
      </c>
      <c r="G97" s="48">
        <v>205404.91709999999</v>
      </c>
      <c r="H97" s="48">
        <v>283317.12699999998</v>
      </c>
      <c r="I97" s="48">
        <v>118048.8029</v>
      </c>
      <c r="J97" s="48">
        <v>171317.8786</v>
      </c>
      <c r="K97" s="51">
        <v>1168114.8536</v>
      </c>
      <c r="L97" s="51">
        <f t="shared" si="1"/>
        <v>6336734.9667000007</v>
      </c>
    </row>
    <row r="98" spans="1:12" ht="18">
      <c r="A98" s="45">
        <v>92</v>
      </c>
      <c r="B98" s="46">
        <v>92</v>
      </c>
      <c r="C98" s="47" t="s">
        <v>96</v>
      </c>
      <c r="D98" s="47" t="s">
        <v>96</v>
      </c>
      <c r="E98" s="48">
        <v>4681908.8899999997</v>
      </c>
      <c r="F98" s="48">
        <v>620120.17729999998</v>
      </c>
      <c r="G98" s="48">
        <v>248048.07089999999</v>
      </c>
      <c r="H98" s="48">
        <v>342135.27020000003</v>
      </c>
      <c r="I98" s="48">
        <v>142556.36259999999</v>
      </c>
      <c r="J98" s="48">
        <v>206884.3818</v>
      </c>
      <c r="K98" s="51">
        <v>1410621.7131000001</v>
      </c>
      <c r="L98" s="51">
        <f t="shared" si="1"/>
        <v>7652274.8658999987</v>
      </c>
    </row>
    <row r="99" spans="1:12" ht="18">
      <c r="A99" s="45">
        <v>93</v>
      </c>
      <c r="B99" s="46">
        <v>93</v>
      </c>
      <c r="C99" s="47" t="s">
        <v>96</v>
      </c>
      <c r="D99" s="47" t="s">
        <v>330</v>
      </c>
      <c r="E99" s="48">
        <v>2047616.3097000001</v>
      </c>
      <c r="F99" s="48">
        <v>271207.36839999998</v>
      </c>
      <c r="G99" s="48">
        <v>108482.9473</v>
      </c>
      <c r="H99" s="48">
        <v>149631.65150000001</v>
      </c>
      <c r="I99" s="48">
        <v>62346.521500000003</v>
      </c>
      <c r="J99" s="48">
        <v>90480.153399999996</v>
      </c>
      <c r="K99" s="51">
        <v>616930.42189999996</v>
      </c>
      <c r="L99" s="51">
        <f t="shared" si="1"/>
        <v>3346695.3737000003</v>
      </c>
    </row>
    <row r="100" spans="1:12" ht="18">
      <c r="A100" s="45">
        <v>94</v>
      </c>
      <c r="B100" s="46">
        <v>94</v>
      </c>
      <c r="C100" s="47" t="s">
        <v>96</v>
      </c>
      <c r="D100" s="47" t="s">
        <v>332</v>
      </c>
      <c r="E100" s="48">
        <v>2419947.9254999999</v>
      </c>
      <c r="F100" s="48">
        <v>320522.7978</v>
      </c>
      <c r="G100" s="48">
        <v>128209.1191</v>
      </c>
      <c r="H100" s="48">
        <v>176840.1643</v>
      </c>
      <c r="I100" s="48">
        <v>73683.401800000007</v>
      </c>
      <c r="J100" s="48">
        <v>106932.75810000001</v>
      </c>
      <c r="K100" s="51">
        <v>729110.96059999999</v>
      </c>
      <c r="L100" s="51">
        <f t="shared" si="1"/>
        <v>3955247.1271999995</v>
      </c>
    </row>
    <row r="101" spans="1:12" ht="18">
      <c r="A101" s="45">
        <v>95</v>
      </c>
      <c r="B101" s="46">
        <v>95</v>
      </c>
      <c r="C101" s="47" t="s">
        <v>96</v>
      </c>
      <c r="D101" s="47" t="s">
        <v>334</v>
      </c>
      <c r="E101" s="48">
        <v>3069803.6039999998</v>
      </c>
      <c r="F101" s="48">
        <v>406596.36910000001</v>
      </c>
      <c r="G101" s="48">
        <v>162638.54759999999</v>
      </c>
      <c r="H101" s="48">
        <v>224329.0312</v>
      </c>
      <c r="I101" s="48">
        <v>93470.429699999993</v>
      </c>
      <c r="J101" s="48">
        <v>135648.60740000001</v>
      </c>
      <c r="K101" s="51">
        <v>924907.28049999999</v>
      </c>
      <c r="L101" s="51">
        <f t="shared" si="1"/>
        <v>5017393.869500001</v>
      </c>
    </row>
    <row r="102" spans="1:12" ht="18">
      <c r="A102" s="45">
        <v>96</v>
      </c>
      <c r="B102" s="46">
        <v>96</v>
      </c>
      <c r="C102" s="47" t="s">
        <v>96</v>
      </c>
      <c r="D102" s="47" t="s">
        <v>336</v>
      </c>
      <c r="E102" s="48">
        <v>2032777.1691999999</v>
      </c>
      <c r="F102" s="48">
        <v>269241.91989999998</v>
      </c>
      <c r="G102" s="48">
        <v>107696.768</v>
      </c>
      <c r="H102" s="48">
        <v>148547.26620000001</v>
      </c>
      <c r="I102" s="48">
        <v>61894.694199999998</v>
      </c>
      <c r="J102" s="48">
        <v>89824.440799999997</v>
      </c>
      <c r="K102" s="51">
        <v>612459.50749999995</v>
      </c>
      <c r="L102" s="51">
        <f t="shared" si="1"/>
        <v>3322441.7657999997</v>
      </c>
    </row>
    <row r="103" spans="1:12" ht="18">
      <c r="A103" s="45">
        <v>97</v>
      </c>
      <c r="B103" s="46">
        <v>97</v>
      </c>
      <c r="C103" s="47" t="s">
        <v>96</v>
      </c>
      <c r="D103" s="47" t="s">
        <v>338</v>
      </c>
      <c r="E103" s="48">
        <v>3243035.6151000001</v>
      </c>
      <c r="F103" s="48">
        <v>429540.9987</v>
      </c>
      <c r="G103" s="48">
        <v>171816.3995</v>
      </c>
      <c r="H103" s="48">
        <v>236988.1372</v>
      </c>
      <c r="I103" s="48">
        <v>98745.057199999996</v>
      </c>
      <c r="J103" s="48">
        <v>143303.39060000001</v>
      </c>
      <c r="K103" s="51">
        <v>977100.70030000003</v>
      </c>
      <c r="L103" s="51">
        <f t="shared" si="1"/>
        <v>5300530.2985999994</v>
      </c>
    </row>
    <row r="104" spans="1:12" ht="18">
      <c r="A104" s="45">
        <v>98</v>
      </c>
      <c r="B104" s="46">
        <v>98</v>
      </c>
      <c r="C104" s="47" t="s">
        <v>96</v>
      </c>
      <c r="D104" s="47" t="s">
        <v>340</v>
      </c>
      <c r="E104" s="48">
        <v>3273749.9380000001</v>
      </c>
      <c r="F104" s="48">
        <v>433609.11959999998</v>
      </c>
      <c r="G104" s="48">
        <v>173443.64780000001</v>
      </c>
      <c r="H104" s="48">
        <v>239232.6177</v>
      </c>
      <c r="I104" s="48">
        <v>99680.257400000002</v>
      </c>
      <c r="J104" s="48">
        <v>144660.59640000001</v>
      </c>
      <c r="K104" s="51">
        <v>986354.68019999994</v>
      </c>
      <c r="L104" s="51">
        <f t="shared" si="1"/>
        <v>5350730.8570999997</v>
      </c>
    </row>
    <row r="105" spans="1:12" ht="18">
      <c r="A105" s="45">
        <v>99</v>
      </c>
      <c r="B105" s="46">
        <v>99</v>
      </c>
      <c r="C105" s="47" t="s">
        <v>96</v>
      </c>
      <c r="D105" s="47" t="s">
        <v>342</v>
      </c>
      <c r="E105" s="48">
        <v>2302720.7294000001</v>
      </c>
      <c r="F105" s="48">
        <v>304996.022</v>
      </c>
      <c r="G105" s="48">
        <v>121998.4088</v>
      </c>
      <c r="H105" s="48">
        <v>168273.6673</v>
      </c>
      <c r="I105" s="48">
        <v>70114.028099999996</v>
      </c>
      <c r="J105" s="48">
        <v>101752.7179</v>
      </c>
      <c r="K105" s="51">
        <v>693791.34380000003</v>
      </c>
      <c r="L105" s="51">
        <f t="shared" si="1"/>
        <v>3763646.9172999994</v>
      </c>
    </row>
    <row r="106" spans="1:12" ht="18">
      <c r="A106" s="45">
        <v>100</v>
      </c>
      <c r="B106" s="46">
        <v>100</v>
      </c>
      <c r="C106" s="47" t="s">
        <v>96</v>
      </c>
      <c r="D106" s="47" t="s">
        <v>343</v>
      </c>
      <c r="E106" s="48">
        <v>2637287.2774</v>
      </c>
      <c r="F106" s="48">
        <v>349309.45740000001</v>
      </c>
      <c r="G106" s="48">
        <v>139723.783</v>
      </c>
      <c r="H106" s="48">
        <v>192722.45929999999</v>
      </c>
      <c r="I106" s="48">
        <v>80301.024699999994</v>
      </c>
      <c r="J106" s="48">
        <v>116536.5582</v>
      </c>
      <c r="K106" s="51">
        <v>794593.56960000005</v>
      </c>
      <c r="L106" s="51">
        <f t="shared" si="1"/>
        <v>4310474.1295999996</v>
      </c>
    </row>
    <row r="107" spans="1:12" ht="18">
      <c r="A107" s="45">
        <v>101</v>
      </c>
      <c r="B107" s="46">
        <v>101</v>
      </c>
      <c r="C107" s="47" t="s">
        <v>96</v>
      </c>
      <c r="D107" s="47" t="s">
        <v>345</v>
      </c>
      <c r="E107" s="48">
        <v>2040649.5064000001</v>
      </c>
      <c r="F107" s="48">
        <v>270284.61330000003</v>
      </c>
      <c r="G107" s="48">
        <v>108113.8453</v>
      </c>
      <c r="H107" s="48">
        <v>149122.54519999999</v>
      </c>
      <c r="I107" s="48">
        <v>62134.393900000003</v>
      </c>
      <c r="J107" s="48">
        <v>90172.304000000004</v>
      </c>
      <c r="K107" s="51">
        <v>614831.37970000005</v>
      </c>
      <c r="L107" s="51">
        <f t="shared" si="1"/>
        <v>3335308.5878000003</v>
      </c>
    </row>
    <row r="108" spans="1:12" ht="18">
      <c r="A108" s="45">
        <v>102</v>
      </c>
      <c r="B108" s="46">
        <v>102</v>
      </c>
      <c r="C108" s="47" t="s">
        <v>96</v>
      </c>
      <c r="D108" s="47" t="s">
        <v>347</v>
      </c>
      <c r="E108" s="48">
        <v>3160158.4054</v>
      </c>
      <c r="F108" s="48">
        <v>418563.8885</v>
      </c>
      <c r="G108" s="48">
        <v>167425.55540000001</v>
      </c>
      <c r="H108" s="48">
        <v>230931.80050000001</v>
      </c>
      <c r="I108" s="48">
        <v>96221.583599999998</v>
      </c>
      <c r="J108" s="48">
        <v>139641.20910000001</v>
      </c>
      <c r="K108" s="51">
        <v>952130.45970000001</v>
      </c>
      <c r="L108" s="51">
        <f t="shared" si="1"/>
        <v>5165072.9022000004</v>
      </c>
    </row>
    <row r="109" spans="1:12" ht="18">
      <c r="A109" s="45">
        <v>103</v>
      </c>
      <c r="B109" s="46">
        <v>103</v>
      </c>
      <c r="C109" s="47" t="s">
        <v>96</v>
      </c>
      <c r="D109" s="47" t="s">
        <v>349</v>
      </c>
      <c r="E109" s="48">
        <v>2599079.4744000002</v>
      </c>
      <c r="F109" s="48">
        <v>344248.82290000003</v>
      </c>
      <c r="G109" s="48">
        <v>137699.52919999999</v>
      </c>
      <c r="H109" s="48">
        <v>189930.38510000001</v>
      </c>
      <c r="I109" s="48">
        <v>79137.660399999993</v>
      </c>
      <c r="J109" s="48">
        <v>114848.2303</v>
      </c>
      <c r="K109" s="51">
        <v>783081.86399999994</v>
      </c>
      <c r="L109" s="51">
        <f t="shared" si="1"/>
        <v>4248025.9663000004</v>
      </c>
    </row>
    <row r="110" spans="1:12" ht="18">
      <c r="A110" s="45">
        <v>104</v>
      </c>
      <c r="B110" s="46">
        <v>104</v>
      </c>
      <c r="C110" s="47" t="s">
        <v>96</v>
      </c>
      <c r="D110" s="47" t="s">
        <v>351</v>
      </c>
      <c r="E110" s="48">
        <v>3034907.5833000001</v>
      </c>
      <c r="F110" s="48">
        <v>401974.3811</v>
      </c>
      <c r="G110" s="48">
        <v>160789.7524</v>
      </c>
      <c r="H110" s="48">
        <v>221778.96890000001</v>
      </c>
      <c r="I110" s="48">
        <v>92407.903699999995</v>
      </c>
      <c r="J110" s="48">
        <v>134106.62059999999</v>
      </c>
      <c r="K110" s="51">
        <v>914393.38840000005</v>
      </c>
      <c r="L110" s="51">
        <f t="shared" si="1"/>
        <v>4960358.5984000005</v>
      </c>
    </row>
    <row r="111" spans="1:12" ht="18">
      <c r="A111" s="45">
        <v>105</v>
      </c>
      <c r="B111" s="46">
        <v>105</v>
      </c>
      <c r="C111" s="47" t="s">
        <v>96</v>
      </c>
      <c r="D111" s="47" t="s">
        <v>353</v>
      </c>
      <c r="E111" s="48">
        <v>3889166.9416</v>
      </c>
      <c r="F111" s="48">
        <v>515121.27850000001</v>
      </c>
      <c r="G111" s="48">
        <v>206048.51139999999</v>
      </c>
      <c r="H111" s="48">
        <v>284204.84330000001</v>
      </c>
      <c r="I111" s="48">
        <v>118418.6847</v>
      </c>
      <c r="J111" s="48">
        <v>171854.66810000001</v>
      </c>
      <c r="K111" s="51">
        <v>1171774.9027</v>
      </c>
      <c r="L111" s="51">
        <f t="shared" si="1"/>
        <v>6356589.8303000014</v>
      </c>
    </row>
    <row r="112" spans="1:12" ht="18">
      <c r="A112" s="45">
        <v>106</v>
      </c>
      <c r="B112" s="46">
        <v>106</v>
      </c>
      <c r="C112" s="47" t="s">
        <v>96</v>
      </c>
      <c r="D112" s="47" t="s">
        <v>355</v>
      </c>
      <c r="E112" s="48">
        <v>2915631.2223</v>
      </c>
      <c r="F112" s="48">
        <v>386176.19280000002</v>
      </c>
      <c r="G112" s="48">
        <v>154470.47709999999</v>
      </c>
      <c r="H112" s="48">
        <v>213062.72709999999</v>
      </c>
      <c r="I112" s="48">
        <v>88776.136299999998</v>
      </c>
      <c r="J112" s="48">
        <v>128836.0319</v>
      </c>
      <c r="K112" s="51">
        <v>878456.37459999998</v>
      </c>
      <c r="L112" s="51">
        <f t="shared" si="1"/>
        <v>4765409.1620999994</v>
      </c>
    </row>
    <row r="113" spans="1:12" ht="18">
      <c r="A113" s="45">
        <v>107</v>
      </c>
      <c r="B113" s="46">
        <v>107</v>
      </c>
      <c r="C113" s="47" t="s">
        <v>96</v>
      </c>
      <c r="D113" s="47" t="s">
        <v>357</v>
      </c>
      <c r="E113" s="48">
        <v>2867746.8679999998</v>
      </c>
      <c r="F113" s="48">
        <v>379833.89640000003</v>
      </c>
      <c r="G113" s="48">
        <v>151933.55850000001</v>
      </c>
      <c r="H113" s="48">
        <v>209563.52900000001</v>
      </c>
      <c r="I113" s="48">
        <v>87318.137100000007</v>
      </c>
      <c r="J113" s="48">
        <v>126720.1161</v>
      </c>
      <c r="K113" s="51">
        <v>864029.20149999997</v>
      </c>
      <c r="L113" s="51">
        <f t="shared" si="1"/>
        <v>4687145.3065999998</v>
      </c>
    </row>
    <row r="114" spans="1:12" ht="18">
      <c r="A114" s="45">
        <v>108</v>
      </c>
      <c r="B114" s="46">
        <v>108</v>
      </c>
      <c r="C114" s="47" t="s">
        <v>96</v>
      </c>
      <c r="D114" s="47" t="s">
        <v>359</v>
      </c>
      <c r="E114" s="48">
        <v>4032940.29</v>
      </c>
      <c r="F114" s="48">
        <v>534164.09979999997</v>
      </c>
      <c r="G114" s="48">
        <v>213665.63990000001</v>
      </c>
      <c r="H114" s="48">
        <v>294711.22749999998</v>
      </c>
      <c r="I114" s="48">
        <v>122796.34480000001</v>
      </c>
      <c r="J114" s="48">
        <v>178207.73069999999</v>
      </c>
      <c r="K114" s="51">
        <v>1215092.6629999999</v>
      </c>
      <c r="L114" s="51">
        <f t="shared" si="1"/>
        <v>6591577.9956999999</v>
      </c>
    </row>
    <row r="115" spans="1:12" ht="18">
      <c r="A115" s="45">
        <v>109</v>
      </c>
      <c r="B115" s="46">
        <v>109</v>
      </c>
      <c r="C115" s="47" t="s">
        <v>96</v>
      </c>
      <c r="D115" s="47" t="s">
        <v>361</v>
      </c>
      <c r="E115" s="48">
        <v>2244565.1378000001</v>
      </c>
      <c r="F115" s="48">
        <v>297293.29719999997</v>
      </c>
      <c r="G115" s="48">
        <v>118917.3189</v>
      </c>
      <c r="H115" s="48">
        <v>164023.88810000001</v>
      </c>
      <c r="I115" s="48">
        <v>68343.286699999997</v>
      </c>
      <c r="J115" s="48">
        <v>99182.936199999996</v>
      </c>
      <c r="K115" s="51">
        <v>676269.52899999998</v>
      </c>
      <c r="L115" s="51">
        <f t="shared" si="1"/>
        <v>3668595.3939</v>
      </c>
    </row>
    <row r="116" spans="1:12" ht="18">
      <c r="A116" s="45">
        <v>110</v>
      </c>
      <c r="B116" s="46">
        <v>110</v>
      </c>
      <c r="C116" s="47" t="s">
        <v>96</v>
      </c>
      <c r="D116" s="47" t="s">
        <v>363</v>
      </c>
      <c r="E116" s="48">
        <v>2511602.6938999998</v>
      </c>
      <c r="F116" s="48">
        <v>332662.49819999997</v>
      </c>
      <c r="G116" s="48">
        <v>133064.9993</v>
      </c>
      <c r="H116" s="48">
        <v>183537.93</v>
      </c>
      <c r="I116" s="48">
        <v>76474.137499999997</v>
      </c>
      <c r="J116" s="48">
        <v>110982.8027</v>
      </c>
      <c r="K116" s="51">
        <v>756725.80949999997</v>
      </c>
      <c r="L116" s="51">
        <f t="shared" si="1"/>
        <v>4105050.8710999996</v>
      </c>
    </row>
    <row r="117" spans="1:12" ht="18">
      <c r="A117" s="45">
        <v>111</v>
      </c>
      <c r="B117" s="46">
        <v>111</v>
      </c>
      <c r="C117" s="47" t="s">
        <v>97</v>
      </c>
      <c r="D117" s="47" t="s">
        <v>368</v>
      </c>
      <c r="E117" s="48">
        <v>2852111.3582000001</v>
      </c>
      <c r="F117" s="48">
        <v>377762.96860000002</v>
      </c>
      <c r="G117" s="48">
        <v>151105.1874</v>
      </c>
      <c r="H117" s="48">
        <v>208420.94820000001</v>
      </c>
      <c r="I117" s="48">
        <v>86842.061700000006</v>
      </c>
      <c r="J117" s="48">
        <v>126029.2135</v>
      </c>
      <c r="K117" s="51">
        <v>859318.34739999997</v>
      </c>
      <c r="L117" s="51">
        <f t="shared" si="1"/>
        <v>4661590.085</v>
      </c>
    </row>
    <row r="118" spans="1:12" ht="18">
      <c r="A118" s="45">
        <v>112</v>
      </c>
      <c r="B118" s="46">
        <v>112</v>
      </c>
      <c r="C118" s="47" t="s">
        <v>97</v>
      </c>
      <c r="D118" s="47" t="s">
        <v>370</v>
      </c>
      <c r="E118" s="48">
        <v>3274238.6266000001</v>
      </c>
      <c r="F118" s="48">
        <v>433673.84659999999</v>
      </c>
      <c r="G118" s="48">
        <v>173469.5386</v>
      </c>
      <c r="H118" s="48">
        <v>239268.3291</v>
      </c>
      <c r="I118" s="48">
        <v>99695.137100000007</v>
      </c>
      <c r="J118" s="48">
        <v>144682.1905</v>
      </c>
      <c r="K118" s="51">
        <v>986501.91819999996</v>
      </c>
      <c r="L118" s="51">
        <f t="shared" si="1"/>
        <v>5351529.5866999999</v>
      </c>
    </row>
    <row r="119" spans="1:12" ht="36">
      <c r="A119" s="45">
        <v>113</v>
      </c>
      <c r="B119" s="46">
        <v>113</v>
      </c>
      <c r="C119" s="47" t="s">
        <v>97</v>
      </c>
      <c r="D119" s="47" t="s">
        <v>372</v>
      </c>
      <c r="E119" s="48">
        <v>2179009.2839000002</v>
      </c>
      <c r="F119" s="48">
        <v>288610.40549999999</v>
      </c>
      <c r="G119" s="48">
        <v>115444.16220000001</v>
      </c>
      <c r="H119" s="48">
        <v>159233.3272</v>
      </c>
      <c r="I119" s="48">
        <v>66347.219700000001</v>
      </c>
      <c r="J119" s="48">
        <v>96286.151500000007</v>
      </c>
      <c r="K119" s="51">
        <v>656518.07440000004</v>
      </c>
      <c r="L119" s="51">
        <f t="shared" si="1"/>
        <v>3561448.6244000001</v>
      </c>
    </row>
    <row r="120" spans="1:12" ht="18">
      <c r="A120" s="45">
        <v>114</v>
      </c>
      <c r="B120" s="46">
        <v>114</v>
      </c>
      <c r="C120" s="47" t="s">
        <v>97</v>
      </c>
      <c r="D120" s="47" t="s">
        <v>374</v>
      </c>
      <c r="E120" s="48">
        <v>2686816.8889000001</v>
      </c>
      <c r="F120" s="48">
        <v>355869.66869999998</v>
      </c>
      <c r="G120" s="48">
        <v>142347.86749999999</v>
      </c>
      <c r="H120" s="48">
        <v>196341.88620000001</v>
      </c>
      <c r="I120" s="48">
        <v>81809.119200000001</v>
      </c>
      <c r="J120" s="48">
        <v>118725.1747</v>
      </c>
      <c r="K120" s="51">
        <v>809516.44550000003</v>
      </c>
      <c r="L120" s="51">
        <f t="shared" si="1"/>
        <v>4391427.0507000005</v>
      </c>
    </row>
    <row r="121" spans="1:12" ht="18">
      <c r="A121" s="45">
        <v>115</v>
      </c>
      <c r="B121" s="46">
        <v>115</v>
      </c>
      <c r="C121" s="47" t="s">
        <v>97</v>
      </c>
      <c r="D121" s="47" t="s">
        <v>376</v>
      </c>
      <c r="E121" s="48">
        <v>2823610.3025000002</v>
      </c>
      <c r="F121" s="48">
        <v>373987.99560000002</v>
      </c>
      <c r="G121" s="48">
        <v>149595.19820000001</v>
      </c>
      <c r="H121" s="48">
        <v>206338.20449999999</v>
      </c>
      <c r="I121" s="48">
        <v>85974.251900000003</v>
      </c>
      <c r="J121" s="48">
        <v>124769.8077</v>
      </c>
      <c r="K121" s="51">
        <v>850731.20719999995</v>
      </c>
      <c r="L121" s="51">
        <f t="shared" si="1"/>
        <v>4615006.9676000001</v>
      </c>
    </row>
    <row r="122" spans="1:12" ht="18">
      <c r="A122" s="45">
        <v>116</v>
      </c>
      <c r="B122" s="46">
        <v>116</v>
      </c>
      <c r="C122" s="47" t="s">
        <v>97</v>
      </c>
      <c r="D122" s="47" t="s">
        <v>378</v>
      </c>
      <c r="E122" s="48">
        <v>2776047.2486</v>
      </c>
      <c r="F122" s="48">
        <v>367688.25540000002</v>
      </c>
      <c r="G122" s="48">
        <v>147075.30220000001</v>
      </c>
      <c r="H122" s="48">
        <v>202862.48579999999</v>
      </c>
      <c r="I122" s="48">
        <v>84526.035699999993</v>
      </c>
      <c r="J122" s="48">
        <v>122668.0895</v>
      </c>
      <c r="K122" s="51">
        <v>836400.83940000006</v>
      </c>
      <c r="L122" s="51">
        <f t="shared" si="1"/>
        <v>4537268.2566</v>
      </c>
    </row>
    <row r="123" spans="1:12" ht="18">
      <c r="A123" s="45">
        <v>117</v>
      </c>
      <c r="B123" s="46">
        <v>117</v>
      </c>
      <c r="C123" s="47" t="s">
        <v>97</v>
      </c>
      <c r="D123" s="47" t="s">
        <v>380</v>
      </c>
      <c r="E123" s="48">
        <v>3835299.1620999998</v>
      </c>
      <c r="F123" s="48">
        <v>507986.47560000001</v>
      </c>
      <c r="G123" s="48">
        <v>203194.59030000001</v>
      </c>
      <c r="H123" s="48">
        <v>280268.40039999998</v>
      </c>
      <c r="I123" s="48">
        <v>116778.5001</v>
      </c>
      <c r="J123" s="48">
        <v>169474.35649999999</v>
      </c>
      <c r="K123" s="51">
        <v>1155544.9713999999</v>
      </c>
      <c r="L123" s="51">
        <f t="shared" si="1"/>
        <v>6268546.4563999996</v>
      </c>
    </row>
    <row r="124" spans="1:12" ht="18">
      <c r="A124" s="45">
        <v>118</v>
      </c>
      <c r="B124" s="46">
        <v>118</v>
      </c>
      <c r="C124" s="47" t="s">
        <v>97</v>
      </c>
      <c r="D124" s="47" t="s">
        <v>382</v>
      </c>
      <c r="E124" s="48">
        <v>3540124.4914000002</v>
      </c>
      <c r="F124" s="48">
        <v>468890.50569999998</v>
      </c>
      <c r="G124" s="48">
        <v>187556.2023</v>
      </c>
      <c r="H124" s="48">
        <v>258698.21</v>
      </c>
      <c r="I124" s="48">
        <v>107790.9209</v>
      </c>
      <c r="J124" s="48">
        <v>156431.166</v>
      </c>
      <c r="K124" s="51">
        <v>1066611.2032999999</v>
      </c>
      <c r="L124" s="51">
        <f t="shared" si="1"/>
        <v>5786102.6996000009</v>
      </c>
    </row>
    <row r="125" spans="1:12" ht="18">
      <c r="A125" s="45">
        <v>119</v>
      </c>
      <c r="B125" s="46">
        <v>119</v>
      </c>
      <c r="C125" s="47" t="s">
        <v>98</v>
      </c>
      <c r="D125" s="47" t="s">
        <v>387</v>
      </c>
      <c r="E125" s="48">
        <v>2820836.6205000002</v>
      </c>
      <c r="F125" s="48">
        <v>373620.62060000002</v>
      </c>
      <c r="G125" s="48">
        <v>149448.2482</v>
      </c>
      <c r="H125" s="48">
        <v>206135.5148</v>
      </c>
      <c r="I125" s="48">
        <v>85889.7978</v>
      </c>
      <c r="J125" s="48">
        <v>124647.2441</v>
      </c>
      <c r="K125" s="51">
        <v>849895.51899999997</v>
      </c>
      <c r="L125" s="51">
        <f t="shared" si="1"/>
        <v>4610473.5649999995</v>
      </c>
    </row>
    <row r="126" spans="1:12" ht="18">
      <c r="A126" s="45">
        <v>120</v>
      </c>
      <c r="B126" s="46">
        <v>120</v>
      </c>
      <c r="C126" s="47" t="s">
        <v>98</v>
      </c>
      <c r="D126" s="47" t="s">
        <v>389</v>
      </c>
      <c r="E126" s="48">
        <v>2488961.5029000002</v>
      </c>
      <c r="F126" s="48">
        <v>329663.66600000003</v>
      </c>
      <c r="G126" s="48">
        <v>131865.4664</v>
      </c>
      <c r="H126" s="48">
        <v>181883.4019</v>
      </c>
      <c r="I126" s="48">
        <v>75784.750799999994</v>
      </c>
      <c r="J126" s="48">
        <v>109982.3328</v>
      </c>
      <c r="K126" s="51">
        <v>749904.1997</v>
      </c>
      <c r="L126" s="51">
        <f t="shared" si="1"/>
        <v>4068045.3205000004</v>
      </c>
    </row>
    <row r="127" spans="1:12" ht="18">
      <c r="A127" s="45">
        <v>121</v>
      </c>
      <c r="B127" s="46">
        <v>121</v>
      </c>
      <c r="C127" s="47" t="s">
        <v>98</v>
      </c>
      <c r="D127" s="47" t="s">
        <v>391</v>
      </c>
      <c r="E127" s="48">
        <v>2410054.7206999999</v>
      </c>
      <c r="F127" s="48">
        <v>319212.44</v>
      </c>
      <c r="G127" s="48">
        <v>127684.976</v>
      </c>
      <c r="H127" s="48">
        <v>176117.2083</v>
      </c>
      <c r="I127" s="48">
        <v>73382.170100000003</v>
      </c>
      <c r="J127" s="48">
        <v>106495.59669999999</v>
      </c>
      <c r="K127" s="51">
        <v>726130.21710000001</v>
      </c>
      <c r="L127" s="51">
        <f t="shared" si="1"/>
        <v>3939077.3289000001</v>
      </c>
    </row>
    <row r="128" spans="1:12" ht="18">
      <c r="A128" s="45">
        <v>122</v>
      </c>
      <c r="B128" s="46">
        <v>122</v>
      </c>
      <c r="C128" s="47" t="s">
        <v>98</v>
      </c>
      <c r="D128" s="47" t="s">
        <v>393</v>
      </c>
      <c r="E128" s="48">
        <v>2857088.3690999998</v>
      </c>
      <c r="F128" s="48">
        <v>378422.17509999999</v>
      </c>
      <c r="G128" s="48">
        <v>151368.87</v>
      </c>
      <c r="H128" s="48">
        <v>208784.6483</v>
      </c>
      <c r="I128" s="48">
        <v>86993.603499999997</v>
      </c>
      <c r="J128" s="48">
        <v>126249.1379</v>
      </c>
      <c r="K128" s="51">
        <v>860817.88100000005</v>
      </c>
      <c r="L128" s="51">
        <f t="shared" si="1"/>
        <v>4669724.6849000007</v>
      </c>
    </row>
    <row r="129" spans="1:12" ht="18">
      <c r="A129" s="45">
        <v>123</v>
      </c>
      <c r="B129" s="46">
        <v>123</v>
      </c>
      <c r="C129" s="47" t="s">
        <v>98</v>
      </c>
      <c r="D129" s="47" t="s">
        <v>395</v>
      </c>
      <c r="E129" s="48">
        <v>3708055.8678000001</v>
      </c>
      <c r="F129" s="48">
        <v>491133.06479999999</v>
      </c>
      <c r="G129" s="48">
        <v>196453.22589999999</v>
      </c>
      <c r="H129" s="48">
        <v>270969.96679999999</v>
      </c>
      <c r="I129" s="48">
        <v>112904.1528</v>
      </c>
      <c r="J129" s="48">
        <v>163851.72459999999</v>
      </c>
      <c r="K129" s="51">
        <v>1117207.5841999999</v>
      </c>
      <c r="L129" s="51">
        <f t="shared" si="1"/>
        <v>6060575.5868999995</v>
      </c>
    </row>
    <row r="130" spans="1:12" ht="18">
      <c r="A130" s="45">
        <v>124</v>
      </c>
      <c r="B130" s="46">
        <v>124</v>
      </c>
      <c r="C130" s="47" t="s">
        <v>98</v>
      </c>
      <c r="D130" s="47" t="s">
        <v>397</v>
      </c>
      <c r="E130" s="48">
        <v>3029528.1192999999</v>
      </c>
      <c r="F130" s="48">
        <v>401261.86959999998</v>
      </c>
      <c r="G130" s="48">
        <v>160504.74780000001</v>
      </c>
      <c r="H130" s="48">
        <v>221385.8591</v>
      </c>
      <c r="I130" s="48">
        <v>92244.107900000003</v>
      </c>
      <c r="J130" s="48">
        <v>133868.91260000001</v>
      </c>
      <c r="K130" s="51">
        <v>912772.59900000005</v>
      </c>
      <c r="L130" s="51">
        <f t="shared" si="1"/>
        <v>4951566.2153000003</v>
      </c>
    </row>
    <row r="131" spans="1:12" ht="18">
      <c r="A131" s="45">
        <v>125</v>
      </c>
      <c r="B131" s="46">
        <v>125</v>
      </c>
      <c r="C131" s="47" t="s">
        <v>98</v>
      </c>
      <c r="D131" s="47" t="s">
        <v>399</v>
      </c>
      <c r="E131" s="48">
        <v>2873790.2230000002</v>
      </c>
      <c r="F131" s="48">
        <v>380634.34049999999</v>
      </c>
      <c r="G131" s="48">
        <v>152253.73620000001</v>
      </c>
      <c r="H131" s="48">
        <v>210005.15340000001</v>
      </c>
      <c r="I131" s="48">
        <v>87502.147200000007</v>
      </c>
      <c r="J131" s="48">
        <v>126987.16009999999</v>
      </c>
      <c r="K131" s="51">
        <v>865850.01599999995</v>
      </c>
      <c r="L131" s="51">
        <f t="shared" si="1"/>
        <v>4697022.7764000008</v>
      </c>
    </row>
    <row r="132" spans="1:12" ht="18">
      <c r="A132" s="45">
        <v>126</v>
      </c>
      <c r="B132" s="46">
        <v>126</v>
      </c>
      <c r="C132" s="47" t="s">
        <v>98</v>
      </c>
      <c r="D132" s="47" t="s">
        <v>401</v>
      </c>
      <c r="E132" s="48">
        <v>2469598.8182000001</v>
      </c>
      <c r="F132" s="48">
        <v>327099.07280000002</v>
      </c>
      <c r="G132" s="48">
        <v>130839.62910000001</v>
      </c>
      <c r="H132" s="48">
        <v>180468.454</v>
      </c>
      <c r="I132" s="48">
        <v>75195.189199999993</v>
      </c>
      <c r="J132" s="48">
        <v>109126.7337</v>
      </c>
      <c r="K132" s="51">
        <v>744070.37760000001</v>
      </c>
      <c r="L132" s="51">
        <f t="shared" si="1"/>
        <v>4036398.2746000001</v>
      </c>
    </row>
    <row r="133" spans="1:12" ht="18">
      <c r="A133" s="45">
        <v>127</v>
      </c>
      <c r="B133" s="46">
        <v>127</v>
      </c>
      <c r="C133" s="47" t="s">
        <v>98</v>
      </c>
      <c r="D133" s="47" t="s">
        <v>403</v>
      </c>
      <c r="E133" s="48">
        <v>3119740.2626</v>
      </c>
      <c r="F133" s="48">
        <v>413210.4939</v>
      </c>
      <c r="G133" s="48">
        <v>165284.19750000001</v>
      </c>
      <c r="H133" s="48">
        <v>227978.2035</v>
      </c>
      <c r="I133" s="48">
        <v>94990.918099999995</v>
      </c>
      <c r="J133" s="48">
        <v>137855.21049999999</v>
      </c>
      <c r="K133" s="51">
        <v>939952.79639999999</v>
      </c>
      <c r="L133" s="51">
        <f t="shared" si="1"/>
        <v>5099012.0824999996</v>
      </c>
    </row>
    <row r="134" spans="1:12" ht="18">
      <c r="A134" s="45">
        <v>128</v>
      </c>
      <c r="B134" s="46">
        <v>128</v>
      </c>
      <c r="C134" s="47" t="s">
        <v>98</v>
      </c>
      <c r="D134" s="47" t="s">
        <v>405</v>
      </c>
      <c r="E134" s="48">
        <v>2951627.9564</v>
      </c>
      <c r="F134" s="48">
        <v>390943.9706</v>
      </c>
      <c r="G134" s="48">
        <v>156377.5882</v>
      </c>
      <c r="H134" s="48">
        <v>215693.22519999999</v>
      </c>
      <c r="I134" s="48">
        <v>89872.177200000006</v>
      </c>
      <c r="J134" s="48">
        <v>130426.65700000001</v>
      </c>
      <c r="K134" s="51">
        <v>889301.90269999998</v>
      </c>
      <c r="L134" s="51">
        <f t="shared" si="1"/>
        <v>4824243.4773000004</v>
      </c>
    </row>
    <row r="135" spans="1:12" ht="18">
      <c r="A135" s="45">
        <v>129</v>
      </c>
      <c r="B135" s="46">
        <v>129</v>
      </c>
      <c r="C135" s="47" t="s">
        <v>98</v>
      </c>
      <c r="D135" s="47" t="s">
        <v>407</v>
      </c>
      <c r="E135" s="48">
        <v>3379417.0194999999</v>
      </c>
      <c r="F135" s="48">
        <v>447604.7549</v>
      </c>
      <c r="G135" s="48">
        <v>179041.902</v>
      </c>
      <c r="H135" s="48">
        <v>246954.3475</v>
      </c>
      <c r="I135" s="48">
        <v>102897.64479999999</v>
      </c>
      <c r="J135" s="48">
        <v>149329.81770000001</v>
      </c>
      <c r="K135" s="51">
        <v>1018191.327</v>
      </c>
      <c r="L135" s="51">
        <f t="shared" si="1"/>
        <v>5523436.8134000003</v>
      </c>
    </row>
    <row r="136" spans="1:12" ht="18">
      <c r="A136" s="45">
        <v>130</v>
      </c>
      <c r="B136" s="46">
        <v>130</v>
      </c>
      <c r="C136" s="47" t="s">
        <v>98</v>
      </c>
      <c r="D136" s="47" t="s">
        <v>409</v>
      </c>
      <c r="E136" s="48">
        <v>2595193.2200000002</v>
      </c>
      <c r="F136" s="48">
        <v>343734.08740000002</v>
      </c>
      <c r="G136" s="48">
        <v>137493.63500000001</v>
      </c>
      <c r="H136" s="48">
        <v>189646.39300000001</v>
      </c>
      <c r="I136" s="48">
        <v>79019.330400000006</v>
      </c>
      <c r="J136" s="48">
        <v>114676.5043</v>
      </c>
      <c r="K136" s="51">
        <v>781910.96660000004</v>
      </c>
      <c r="L136" s="51">
        <f t="shared" ref="L136:L199" si="2">E136+F136+G136+H136+I136+J136+K136</f>
        <v>4241674.1367000006</v>
      </c>
    </row>
    <row r="137" spans="1:12" ht="18">
      <c r="A137" s="45">
        <v>131</v>
      </c>
      <c r="B137" s="46">
        <v>131</v>
      </c>
      <c r="C137" s="47" t="s">
        <v>98</v>
      </c>
      <c r="D137" s="47" t="s">
        <v>411</v>
      </c>
      <c r="E137" s="48">
        <v>3117437.0389</v>
      </c>
      <c r="F137" s="48">
        <v>412905.43119999999</v>
      </c>
      <c r="G137" s="48">
        <v>165162.17249999999</v>
      </c>
      <c r="H137" s="48">
        <v>227809.89309999999</v>
      </c>
      <c r="I137" s="48">
        <v>94920.788799999995</v>
      </c>
      <c r="J137" s="48">
        <v>137753.4356</v>
      </c>
      <c r="K137" s="51">
        <v>939258.85360000003</v>
      </c>
      <c r="L137" s="51">
        <f t="shared" si="2"/>
        <v>5095247.6137000006</v>
      </c>
    </row>
    <row r="138" spans="1:12" ht="18">
      <c r="A138" s="45">
        <v>132</v>
      </c>
      <c r="B138" s="46">
        <v>132</v>
      </c>
      <c r="C138" s="47" t="s">
        <v>98</v>
      </c>
      <c r="D138" s="47" t="s">
        <v>413</v>
      </c>
      <c r="E138" s="48">
        <v>2302863.2148000002</v>
      </c>
      <c r="F138" s="48">
        <v>305014.89419999998</v>
      </c>
      <c r="G138" s="48">
        <v>122005.9577</v>
      </c>
      <c r="H138" s="48">
        <v>168284.0796</v>
      </c>
      <c r="I138" s="48">
        <v>70118.366500000004</v>
      </c>
      <c r="J138" s="48">
        <v>101759.0141</v>
      </c>
      <c r="K138" s="51">
        <v>693834.27350000001</v>
      </c>
      <c r="L138" s="51">
        <f t="shared" si="2"/>
        <v>3763879.8004000001</v>
      </c>
    </row>
    <row r="139" spans="1:12" ht="18">
      <c r="A139" s="45">
        <v>133</v>
      </c>
      <c r="B139" s="46">
        <v>133</v>
      </c>
      <c r="C139" s="47" t="s">
        <v>98</v>
      </c>
      <c r="D139" s="47" t="s">
        <v>415</v>
      </c>
      <c r="E139" s="48">
        <v>2419206.5353000001</v>
      </c>
      <c r="F139" s="48">
        <v>320424.6005</v>
      </c>
      <c r="G139" s="48">
        <v>128169.84020000001</v>
      </c>
      <c r="H139" s="48">
        <v>176785.9865</v>
      </c>
      <c r="I139" s="48">
        <v>73660.827699999994</v>
      </c>
      <c r="J139" s="48">
        <v>106899.9975</v>
      </c>
      <c r="K139" s="51">
        <v>728887.58570000005</v>
      </c>
      <c r="L139" s="51">
        <f t="shared" si="2"/>
        <v>3954035.3734000004</v>
      </c>
    </row>
    <row r="140" spans="1:12" ht="18">
      <c r="A140" s="45">
        <v>134</v>
      </c>
      <c r="B140" s="46">
        <v>134</v>
      </c>
      <c r="C140" s="47" t="s">
        <v>98</v>
      </c>
      <c r="D140" s="47" t="s">
        <v>417</v>
      </c>
      <c r="E140" s="48">
        <v>2206611.3897000002</v>
      </c>
      <c r="F140" s="48">
        <v>292266.3124</v>
      </c>
      <c r="G140" s="48">
        <v>116906.5249</v>
      </c>
      <c r="H140" s="48">
        <v>161250.3792</v>
      </c>
      <c r="I140" s="48">
        <v>67187.657999999996</v>
      </c>
      <c r="J140" s="48">
        <v>97505.834499999997</v>
      </c>
      <c r="K140" s="51">
        <v>664834.36820000003</v>
      </c>
      <c r="L140" s="51">
        <f t="shared" si="2"/>
        <v>3606562.4668999999</v>
      </c>
    </row>
    <row r="141" spans="1:12" ht="18">
      <c r="A141" s="45">
        <v>135</v>
      </c>
      <c r="B141" s="46">
        <v>135</v>
      </c>
      <c r="C141" s="47" t="s">
        <v>98</v>
      </c>
      <c r="D141" s="47" t="s">
        <v>419</v>
      </c>
      <c r="E141" s="48">
        <v>2792037.5005999999</v>
      </c>
      <c r="F141" s="48">
        <v>369806.16889999999</v>
      </c>
      <c r="G141" s="48">
        <v>147922.4676</v>
      </c>
      <c r="H141" s="48">
        <v>204030.98970000001</v>
      </c>
      <c r="I141" s="48">
        <v>85012.912400000001</v>
      </c>
      <c r="J141" s="48">
        <v>123374.66740000001</v>
      </c>
      <c r="K141" s="51">
        <v>841218.57449999999</v>
      </c>
      <c r="L141" s="51">
        <f t="shared" si="2"/>
        <v>4563403.2810999993</v>
      </c>
    </row>
    <row r="142" spans="1:12" ht="18">
      <c r="A142" s="45">
        <v>136</v>
      </c>
      <c r="B142" s="46">
        <v>136</v>
      </c>
      <c r="C142" s="47" t="s">
        <v>98</v>
      </c>
      <c r="D142" s="47" t="s">
        <v>421</v>
      </c>
      <c r="E142" s="48">
        <v>2616422.8525</v>
      </c>
      <c r="F142" s="48">
        <v>346545.9583</v>
      </c>
      <c r="G142" s="48">
        <v>138618.38329999999</v>
      </c>
      <c r="H142" s="48">
        <v>191197.77009999999</v>
      </c>
      <c r="I142" s="48">
        <v>79665.737500000003</v>
      </c>
      <c r="J142" s="48">
        <v>115614.6002</v>
      </c>
      <c r="K142" s="51">
        <v>788307.28520000004</v>
      </c>
      <c r="L142" s="51">
        <f t="shared" si="2"/>
        <v>4276372.5871000001</v>
      </c>
    </row>
    <row r="143" spans="1:12" ht="18">
      <c r="A143" s="45">
        <v>137</v>
      </c>
      <c r="B143" s="46">
        <v>137</v>
      </c>
      <c r="C143" s="47" t="s">
        <v>98</v>
      </c>
      <c r="D143" s="47" t="s">
        <v>423</v>
      </c>
      <c r="E143" s="48">
        <v>3064312.7716999999</v>
      </c>
      <c r="F143" s="48">
        <v>405869.10680000001</v>
      </c>
      <c r="G143" s="48">
        <v>162347.6427</v>
      </c>
      <c r="H143" s="48">
        <v>223927.783</v>
      </c>
      <c r="I143" s="48">
        <v>93303.242899999997</v>
      </c>
      <c r="J143" s="48">
        <v>135405.97829999999</v>
      </c>
      <c r="K143" s="51">
        <v>923252.93660000002</v>
      </c>
      <c r="L143" s="51">
        <f t="shared" si="2"/>
        <v>5008419.4620000003</v>
      </c>
    </row>
    <row r="144" spans="1:12" ht="18">
      <c r="A144" s="45">
        <v>138</v>
      </c>
      <c r="B144" s="46">
        <v>138</v>
      </c>
      <c r="C144" s="47" t="s">
        <v>98</v>
      </c>
      <c r="D144" s="47" t="s">
        <v>425</v>
      </c>
      <c r="E144" s="48">
        <v>2123807.0025999998</v>
      </c>
      <c r="F144" s="48">
        <v>281298.84749999997</v>
      </c>
      <c r="G144" s="48">
        <v>112519.539</v>
      </c>
      <c r="H144" s="48">
        <v>155199.36410000001</v>
      </c>
      <c r="I144" s="48">
        <v>64666.401700000002</v>
      </c>
      <c r="J144" s="48">
        <v>93846.870800000004</v>
      </c>
      <c r="K144" s="51">
        <v>639886.06839999999</v>
      </c>
      <c r="L144" s="51">
        <f t="shared" si="2"/>
        <v>3471224.0940999994</v>
      </c>
    </row>
    <row r="145" spans="1:12" ht="18">
      <c r="A145" s="45">
        <v>139</v>
      </c>
      <c r="B145" s="46">
        <v>139</v>
      </c>
      <c r="C145" s="47" t="s">
        <v>98</v>
      </c>
      <c r="D145" s="47" t="s">
        <v>427</v>
      </c>
      <c r="E145" s="48">
        <v>2903930.8785999999</v>
      </c>
      <c r="F145" s="48">
        <v>384626.47899999999</v>
      </c>
      <c r="G145" s="48">
        <v>153850.59160000001</v>
      </c>
      <c r="H145" s="48">
        <v>212207.71249999999</v>
      </c>
      <c r="I145" s="48">
        <v>88419.8802</v>
      </c>
      <c r="J145" s="48">
        <v>128319.0166</v>
      </c>
      <c r="K145" s="51">
        <v>874931.15460000001</v>
      </c>
      <c r="L145" s="51">
        <f t="shared" si="2"/>
        <v>4746285.7130999994</v>
      </c>
    </row>
    <row r="146" spans="1:12" ht="18">
      <c r="A146" s="45">
        <v>140</v>
      </c>
      <c r="B146" s="46">
        <v>140</v>
      </c>
      <c r="C146" s="47" t="s">
        <v>98</v>
      </c>
      <c r="D146" s="47" t="s">
        <v>429</v>
      </c>
      <c r="E146" s="48">
        <v>2827610.1491</v>
      </c>
      <c r="F146" s="48">
        <v>374517.77639999997</v>
      </c>
      <c r="G146" s="48">
        <v>149807.11060000001</v>
      </c>
      <c r="H146" s="48">
        <v>206630.49729999999</v>
      </c>
      <c r="I146" s="48">
        <v>86096.040599999993</v>
      </c>
      <c r="J146" s="48">
        <v>124946.5531</v>
      </c>
      <c r="K146" s="51">
        <v>851936.32900000003</v>
      </c>
      <c r="L146" s="51">
        <f t="shared" si="2"/>
        <v>4621544.4561000001</v>
      </c>
    </row>
    <row r="147" spans="1:12" ht="18">
      <c r="A147" s="45">
        <v>141</v>
      </c>
      <c r="B147" s="46">
        <v>141</v>
      </c>
      <c r="C147" s="47" t="s">
        <v>98</v>
      </c>
      <c r="D147" s="47" t="s">
        <v>431</v>
      </c>
      <c r="E147" s="48">
        <v>2994939.4756</v>
      </c>
      <c r="F147" s="48">
        <v>396680.59379999997</v>
      </c>
      <c r="G147" s="48">
        <v>158672.23749999999</v>
      </c>
      <c r="H147" s="48">
        <v>218858.2586</v>
      </c>
      <c r="I147" s="48">
        <v>91190.941099999996</v>
      </c>
      <c r="J147" s="48">
        <v>132340.50820000001</v>
      </c>
      <c r="K147" s="51">
        <v>902351.31720000005</v>
      </c>
      <c r="L147" s="51">
        <f t="shared" si="2"/>
        <v>4895033.3319999995</v>
      </c>
    </row>
    <row r="148" spans="1:12" ht="18">
      <c r="A148" s="45">
        <v>142</v>
      </c>
      <c r="B148" s="46">
        <v>142</v>
      </c>
      <c r="C148" s="47" t="s">
        <v>99</v>
      </c>
      <c r="D148" s="47" t="s">
        <v>435</v>
      </c>
      <c r="E148" s="48">
        <v>2515149.3758</v>
      </c>
      <c r="F148" s="48">
        <v>333132.2573</v>
      </c>
      <c r="G148" s="48">
        <v>133252.90289999999</v>
      </c>
      <c r="H148" s="48">
        <v>183797.10740000001</v>
      </c>
      <c r="I148" s="48">
        <v>76582.128100000002</v>
      </c>
      <c r="J148" s="48">
        <v>111139.5236</v>
      </c>
      <c r="K148" s="51">
        <v>757794.39639999997</v>
      </c>
      <c r="L148" s="51">
        <f t="shared" si="2"/>
        <v>4110847.6915000002</v>
      </c>
    </row>
    <row r="149" spans="1:12" ht="18">
      <c r="A149" s="45">
        <v>143</v>
      </c>
      <c r="B149" s="46">
        <v>143</v>
      </c>
      <c r="C149" s="47" t="s">
        <v>99</v>
      </c>
      <c r="D149" s="47" t="s">
        <v>437</v>
      </c>
      <c r="E149" s="48">
        <v>2432057.5633</v>
      </c>
      <c r="F149" s="48">
        <v>322126.72279999999</v>
      </c>
      <c r="G149" s="48">
        <v>128850.6891</v>
      </c>
      <c r="H149" s="48">
        <v>177725.08850000001</v>
      </c>
      <c r="I149" s="48">
        <v>74052.120200000005</v>
      </c>
      <c r="J149" s="48">
        <v>107467.85920000001</v>
      </c>
      <c r="K149" s="51">
        <v>732759.49769999995</v>
      </c>
      <c r="L149" s="51">
        <f t="shared" si="2"/>
        <v>3975039.5408000005</v>
      </c>
    </row>
    <row r="150" spans="1:12" ht="18">
      <c r="A150" s="45">
        <v>144</v>
      </c>
      <c r="B150" s="46">
        <v>144</v>
      </c>
      <c r="C150" s="47" t="s">
        <v>99</v>
      </c>
      <c r="D150" s="47" t="s">
        <v>439</v>
      </c>
      <c r="E150" s="48">
        <v>3412071.4016</v>
      </c>
      <c r="F150" s="48">
        <v>451929.83720000001</v>
      </c>
      <c r="G150" s="48">
        <v>180771.93489999999</v>
      </c>
      <c r="H150" s="48">
        <v>249340.5998</v>
      </c>
      <c r="I150" s="48">
        <v>103891.9166</v>
      </c>
      <c r="J150" s="48">
        <v>150772.75090000001</v>
      </c>
      <c r="K150" s="51">
        <v>1028029.8312</v>
      </c>
      <c r="L150" s="51">
        <f t="shared" si="2"/>
        <v>5576808.2722000005</v>
      </c>
    </row>
    <row r="151" spans="1:12" ht="18">
      <c r="A151" s="45">
        <v>145</v>
      </c>
      <c r="B151" s="46">
        <v>145</v>
      </c>
      <c r="C151" s="47" t="s">
        <v>99</v>
      </c>
      <c r="D151" s="47" t="s">
        <v>441</v>
      </c>
      <c r="E151" s="48">
        <v>1965456.298</v>
      </c>
      <c r="F151" s="48">
        <v>260325.2512</v>
      </c>
      <c r="G151" s="48">
        <v>104130.1005</v>
      </c>
      <c r="H151" s="48">
        <v>143627.7248</v>
      </c>
      <c r="I151" s="48">
        <v>59844.885300000002</v>
      </c>
      <c r="J151" s="48">
        <v>86849.663400000005</v>
      </c>
      <c r="K151" s="51">
        <v>592176.26729999995</v>
      </c>
      <c r="L151" s="51">
        <f t="shared" si="2"/>
        <v>3212410.1905</v>
      </c>
    </row>
    <row r="152" spans="1:12" ht="18">
      <c r="A152" s="45">
        <v>146</v>
      </c>
      <c r="B152" s="46">
        <v>146</v>
      </c>
      <c r="C152" s="47" t="s">
        <v>99</v>
      </c>
      <c r="D152" s="47" t="s">
        <v>443</v>
      </c>
      <c r="E152" s="48">
        <v>2720351.1968</v>
      </c>
      <c r="F152" s="48">
        <v>360311.29739999998</v>
      </c>
      <c r="G152" s="48">
        <v>144124.519</v>
      </c>
      <c r="H152" s="48">
        <v>198792.4399</v>
      </c>
      <c r="I152" s="48">
        <v>82830.183300000004</v>
      </c>
      <c r="J152" s="48">
        <v>120206.9901</v>
      </c>
      <c r="K152" s="51">
        <v>819620.06429999997</v>
      </c>
      <c r="L152" s="51">
        <f t="shared" si="2"/>
        <v>4446236.6908</v>
      </c>
    </row>
    <row r="153" spans="1:12" ht="18">
      <c r="A153" s="45">
        <v>147</v>
      </c>
      <c r="B153" s="46">
        <v>147</v>
      </c>
      <c r="C153" s="47" t="s">
        <v>99</v>
      </c>
      <c r="D153" s="47" t="s">
        <v>445</v>
      </c>
      <c r="E153" s="48">
        <v>1959728.5577</v>
      </c>
      <c r="F153" s="48">
        <v>259566.61040000001</v>
      </c>
      <c r="G153" s="48">
        <v>103826.6441</v>
      </c>
      <c r="H153" s="48">
        <v>143209.1643</v>
      </c>
      <c r="I153" s="48">
        <v>59670.485099999998</v>
      </c>
      <c r="J153" s="48">
        <v>86596.565799999997</v>
      </c>
      <c r="K153" s="51">
        <v>590450.54489999998</v>
      </c>
      <c r="L153" s="51">
        <f t="shared" si="2"/>
        <v>3203048.5723000001</v>
      </c>
    </row>
    <row r="154" spans="1:12" ht="18">
      <c r="A154" s="45">
        <v>148</v>
      </c>
      <c r="B154" s="46">
        <v>148</v>
      </c>
      <c r="C154" s="47" t="s">
        <v>99</v>
      </c>
      <c r="D154" s="47" t="s">
        <v>447</v>
      </c>
      <c r="E154" s="48">
        <v>3285140.8714000001</v>
      </c>
      <c r="F154" s="48">
        <v>435117.85200000001</v>
      </c>
      <c r="G154" s="48">
        <v>174047.14079999999</v>
      </c>
      <c r="H154" s="48">
        <v>240065.02179999999</v>
      </c>
      <c r="I154" s="48">
        <v>100027.09239999999</v>
      </c>
      <c r="J154" s="48">
        <v>145163.9394</v>
      </c>
      <c r="K154" s="51">
        <v>989786.67740000004</v>
      </c>
      <c r="L154" s="51">
        <f t="shared" si="2"/>
        <v>5369348.5952000003</v>
      </c>
    </row>
    <row r="155" spans="1:12" ht="18">
      <c r="A155" s="45">
        <v>149</v>
      </c>
      <c r="B155" s="46">
        <v>149</v>
      </c>
      <c r="C155" s="47" t="s">
        <v>99</v>
      </c>
      <c r="D155" s="47" t="s">
        <v>449</v>
      </c>
      <c r="E155" s="48">
        <v>2173993.0018000002</v>
      </c>
      <c r="F155" s="48">
        <v>287945.9975</v>
      </c>
      <c r="G155" s="48">
        <v>115178.399</v>
      </c>
      <c r="H155" s="48">
        <v>158866.7573</v>
      </c>
      <c r="I155" s="48">
        <v>66194.482199999999</v>
      </c>
      <c r="J155" s="48">
        <v>96064.491800000003</v>
      </c>
      <c r="K155" s="51">
        <v>655006.70869999996</v>
      </c>
      <c r="L155" s="51">
        <f t="shared" si="2"/>
        <v>3553249.8383000004</v>
      </c>
    </row>
    <row r="156" spans="1:12" ht="18">
      <c r="A156" s="45">
        <v>150</v>
      </c>
      <c r="B156" s="46">
        <v>150</v>
      </c>
      <c r="C156" s="47" t="s">
        <v>99</v>
      </c>
      <c r="D156" s="47" t="s">
        <v>451</v>
      </c>
      <c r="E156" s="48">
        <v>2581946.3454</v>
      </c>
      <c r="F156" s="48">
        <v>341979.53509999998</v>
      </c>
      <c r="G156" s="48">
        <v>136791.81400000001</v>
      </c>
      <c r="H156" s="48">
        <v>188678.36420000001</v>
      </c>
      <c r="I156" s="48">
        <v>78615.985100000005</v>
      </c>
      <c r="J156" s="48">
        <v>114091.15089999999</v>
      </c>
      <c r="K156" s="51">
        <v>777919.78929999995</v>
      </c>
      <c r="L156" s="51">
        <f t="shared" si="2"/>
        <v>4220022.9840000002</v>
      </c>
    </row>
    <row r="157" spans="1:12" ht="18">
      <c r="A157" s="45">
        <v>151</v>
      </c>
      <c r="B157" s="46">
        <v>151</v>
      </c>
      <c r="C157" s="47" t="s">
        <v>99</v>
      </c>
      <c r="D157" s="47" t="s">
        <v>453</v>
      </c>
      <c r="E157" s="48">
        <v>2200753.0918000001</v>
      </c>
      <c r="F157" s="48">
        <v>291490.37910000002</v>
      </c>
      <c r="G157" s="48">
        <v>116596.1517</v>
      </c>
      <c r="H157" s="48">
        <v>160822.2781</v>
      </c>
      <c r="I157" s="48">
        <v>67009.282600000006</v>
      </c>
      <c r="J157" s="48">
        <v>97246.967799999999</v>
      </c>
      <c r="K157" s="51">
        <v>663069.30989999999</v>
      </c>
      <c r="L157" s="51">
        <f t="shared" si="2"/>
        <v>3596987.4610000001</v>
      </c>
    </row>
    <row r="158" spans="1:12" ht="18">
      <c r="A158" s="45">
        <v>152</v>
      </c>
      <c r="B158" s="46">
        <v>152</v>
      </c>
      <c r="C158" s="47" t="s">
        <v>99</v>
      </c>
      <c r="D158" s="47" t="s">
        <v>455</v>
      </c>
      <c r="E158" s="48">
        <v>3170839.7058000001</v>
      </c>
      <c r="F158" s="48">
        <v>419978.6298</v>
      </c>
      <c r="G158" s="48">
        <v>167991.45189999999</v>
      </c>
      <c r="H158" s="48">
        <v>231712.3475</v>
      </c>
      <c r="I158" s="48">
        <v>96546.811400000006</v>
      </c>
      <c r="J158" s="48">
        <v>140113.1948</v>
      </c>
      <c r="K158" s="51">
        <v>955348.65009999997</v>
      </c>
      <c r="L158" s="51">
        <f t="shared" si="2"/>
        <v>5182530.7912999997</v>
      </c>
    </row>
    <row r="159" spans="1:12" ht="18">
      <c r="A159" s="45">
        <v>153</v>
      </c>
      <c r="B159" s="46">
        <v>153</v>
      </c>
      <c r="C159" s="47" t="s">
        <v>99</v>
      </c>
      <c r="D159" s="47" t="s">
        <v>457</v>
      </c>
      <c r="E159" s="48">
        <v>2245639.3171000001</v>
      </c>
      <c r="F159" s="48">
        <v>297435.57260000001</v>
      </c>
      <c r="G159" s="48">
        <v>118974.22900000001</v>
      </c>
      <c r="H159" s="48">
        <v>164102.3849</v>
      </c>
      <c r="I159" s="48">
        <v>68375.993700000006</v>
      </c>
      <c r="J159" s="48">
        <v>99230.402100000007</v>
      </c>
      <c r="K159" s="51">
        <v>676593.17070000002</v>
      </c>
      <c r="L159" s="51">
        <f t="shared" si="2"/>
        <v>3670351.0701000001</v>
      </c>
    </row>
    <row r="160" spans="1:12" ht="18">
      <c r="A160" s="45">
        <v>154</v>
      </c>
      <c r="B160" s="46">
        <v>154</v>
      </c>
      <c r="C160" s="47" t="s">
        <v>99</v>
      </c>
      <c r="D160" s="47" t="s">
        <v>459</v>
      </c>
      <c r="E160" s="48">
        <v>2590944.7204999998</v>
      </c>
      <c r="F160" s="48">
        <v>343171.37239999999</v>
      </c>
      <c r="G160" s="48">
        <v>137268.549</v>
      </c>
      <c r="H160" s="48">
        <v>189335.9296</v>
      </c>
      <c r="I160" s="48">
        <v>78889.970700000005</v>
      </c>
      <c r="J160" s="48">
        <v>114488.7714</v>
      </c>
      <c r="K160" s="51">
        <v>780630.9277</v>
      </c>
      <c r="L160" s="51">
        <f t="shared" si="2"/>
        <v>4234730.2412999999</v>
      </c>
    </row>
    <row r="161" spans="1:12" ht="18">
      <c r="A161" s="45">
        <v>155</v>
      </c>
      <c r="B161" s="46">
        <v>155</v>
      </c>
      <c r="C161" s="47" t="s">
        <v>99</v>
      </c>
      <c r="D161" s="47" t="s">
        <v>461</v>
      </c>
      <c r="E161" s="48">
        <v>2290260.1368</v>
      </c>
      <c r="F161" s="48">
        <v>303345.61290000001</v>
      </c>
      <c r="G161" s="48">
        <v>121338.2452</v>
      </c>
      <c r="H161" s="48">
        <v>167363.0968</v>
      </c>
      <c r="I161" s="48">
        <v>69734.623699999996</v>
      </c>
      <c r="J161" s="48">
        <v>101202.1087</v>
      </c>
      <c r="K161" s="51">
        <v>690037.06680000003</v>
      </c>
      <c r="L161" s="51">
        <f t="shared" si="2"/>
        <v>3743280.8909000005</v>
      </c>
    </row>
    <row r="162" spans="1:12" ht="18">
      <c r="A162" s="45">
        <v>156</v>
      </c>
      <c r="B162" s="46">
        <v>156</v>
      </c>
      <c r="C162" s="47" t="s">
        <v>99</v>
      </c>
      <c r="D162" s="47" t="s">
        <v>463</v>
      </c>
      <c r="E162" s="48">
        <v>2107679.5685999999</v>
      </c>
      <c r="F162" s="48">
        <v>279162.76419999998</v>
      </c>
      <c r="G162" s="48">
        <v>111665.1057</v>
      </c>
      <c r="H162" s="48">
        <v>154020.83540000001</v>
      </c>
      <c r="I162" s="48">
        <v>64175.348100000003</v>
      </c>
      <c r="J162" s="48">
        <v>93134.231100000005</v>
      </c>
      <c r="K162" s="51">
        <v>635027.00150000001</v>
      </c>
      <c r="L162" s="51">
        <f t="shared" si="2"/>
        <v>3444864.8546000002</v>
      </c>
    </row>
    <row r="163" spans="1:12" ht="18">
      <c r="A163" s="45">
        <v>157</v>
      </c>
      <c r="B163" s="46">
        <v>157</v>
      </c>
      <c r="C163" s="47" t="s">
        <v>99</v>
      </c>
      <c r="D163" s="47" t="s">
        <v>465</v>
      </c>
      <c r="E163" s="48">
        <v>3088340.5035000001</v>
      </c>
      <c r="F163" s="48">
        <v>409051.58679999999</v>
      </c>
      <c r="G163" s="48">
        <v>163620.6347</v>
      </c>
      <c r="H163" s="48">
        <v>225683.6341</v>
      </c>
      <c r="I163" s="48">
        <v>94034.847500000003</v>
      </c>
      <c r="J163" s="48">
        <v>136467.71669999999</v>
      </c>
      <c r="K163" s="51">
        <v>930492.30009999999</v>
      </c>
      <c r="L163" s="51">
        <f t="shared" si="2"/>
        <v>5047691.2233999996</v>
      </c>
    </row>
    <row r="164" spans="1:12" ht="18">
      <c r="A164" s="45">
        <v>158</v>
      </c>
      <c r="B164" s="46">
        <v>158</v>
      </c>
      <c r="C164" s="47" t="s">
        <v>99</v>
      </c>
      <c r="D164" s="47" t="s">
        <v>467</v>
      </c>
      <c r="E164" s="48">
        <v>3182848.8319999999</v>
      </c>
      <c r="F164" s="48">
        <v>421569.24200000003</v>
      </c>
      <c r="G164" s="48">
        <v>168627.69680000001</v>
      </c>
      <c r="H164" s="48">
        <v>232589.92660000001</v>
      </c>
      <c r="I164" s="48">
        <v>96912.469400000002</v>
      </c>
      <c r="J164" s="48">
        <v>140643.85459999999</v>
      </c>
      <c r="K164" s="51">
        <v>958966.90379999997</v>
      </c>
      <c r="L164" s="51">
        <f t="shared" si="2"/>
        <v>5202158.9252000004</v>
      </c>
    </row>
    <row r="165" spans="1:12" ht="18">
      <c r="A165" s="45">
        <v>159</v>
      </c>
      <c r="B165" s="46">
        <v>159</v>
      </c>
      <c r="C165" s="47" t="s">
        <v>99</v>
      </c>
      <c r="D165" s="47" t="s">
        <v>469</v>
      </c>
      <c r="E165" s="48">
        <v>1772211.7879000001</v>
      </c>
      <c r="F165" s="48">
        <v>234729.96030000001</v>
      </c>
      <c r="G165" s="48">
        <v>93891.984100000001</v>
      </c>
      <c r="H165" s="48">
        <v>129506.185</v>
      </c>
      <c r="I165" s="48">
        <v>53960.910400000001</v>
      </c>
      <c r="J165" s="48">
        <v>78310.5671</v>
      </c>
      <c r="K165" s="51">
        <v>533953.2415</v>
      </c>
      <c r="L165" s="51">
        <f t="shared" si="2"/>
        <v>2896564.6363000004</v>
      </c>
    </row>
    <row r="166" spans="1:12" ht="18">
      <c r="A166" s="45">
        <v>160</v>
      </c>
      <c r="B166" s="46">
        <v>160</v>
      </c>
      <c r="C166" s="47" t="s">
        <v>99</v>
      </c>
      <c r="D166" s="47" t="s">
        <v>471</v>
      </c>
      <c r="E166" s="48">
        <v>2387513.9901999999</v>
      </c>
      <c r="F166" s="48">
        <v>316226.91379999998</v>
      </c>
      <c r="G166" s="48">
        <v>126490.76549999999</v>
      </c>
      <c r="H166" s="48">
        <v>174470.0214</v>
      </c>
      <c r="I166" s="48">
        <v>72695.842199999999</v>
      </c>
      <c r="J166" s="48">
        <v>105499.56600000001</v>
      </c>
      <c r="K166" s="51">
        <v>719338.87520000001</v>
      </c>
      <c r="L166" s="51">
        <f t="shared" si="2"/>
        <v>3902235.9743000004</v>
      </c>
    </row>
    <row r="167" spans="1:12" ht="18">
      <c r="A167" s="45">
        <v>161</v>
      </c>
      <c r="B167" s="46">
        <v>161</v>
      </c>
      <c r="C167" s="47" t="s">
        <v>99</v>
      </c>
      <c r="D167" s="47" t="s">
        <v>473</v>
      </c>
      <c r="E167" s="48">
        <v>2825364.0821000002</v>
      </c>
      <c r="F167" s="48">
        <v>374220.28419999999</v>
      </c>
      <c r="G167" s="48">
        <v>149688.11369999999</v>
      </c>
      <c r="H167" s="48">
        <v>206466.36369999999</v>
      </c>
      <c r="I167" s="48">
        <v>86027.651500000007</v>
      </c>
      <c r="J167" s="48">
        <v>124847.30379999999</v>
      </c>
      <c r="K167" s="51">
        <v>851259.60699999996</v>
      </c>
      <c r="L167" s="51">
        <f t="shared" si="2"/>
        <v>4617873.4060000004</v>
      </c>
    </row>
    <row r="168" spans="1:12" ht="36">
      <c r="A168" s="45">
        <v>162</v>
      </c>
      <c r="B168" s="46">
        <v>162</v>
      </c>
      <c r="C168" s="47" t="s">
        <v>99</v>
      </c>
      <c r="D168" s="47" t="s">
        <v>475</v>
      </c>
      <c r="E168" s="48">
        <v>4114405.2428000001</v>
      </c>
      <c r="F168" s="48">
        <v>544954.15619999997</v>
      </c>
      <c r="G168" s="48">
        <v>217981.66250000001</v>
      </c>
      <c r="H168" s="48">
        <v>300664.36200000002</v>
      </c>
      <c r="I168" s="48">
        <v>125276.8175</v>
      </c>
      <c r="J168" s="48">
        <v>181807.5074</v>
      </c>
      <c r="K168" s="51">
        <v>1239637.4018999999</v>
      </c>
      <c r="L168" s="51">
        <f t="shared" si="2"/>
        <v>6724727.1502999989</v>
      </c>
    </row>
    <row r="169" spans="1:12" ht="18">
      <c r="A169" s="45">
        <v>163</v>
      </c>
      <c r="B169" s="46">
        <v>163</v>
      </c>
      <c r="C169" s="47" t="s">
        <v>99</v>
      </c>
      <c r="D169" s="47" t="s">
        <v>477</v>
      </c>
      <c r="E169" s="48">
        <v>2569277.7801000001</v>
      </c>
      <c r="F169" s="48">
        <v>340301.57990000001</v>
      </c>
      <c r="G169" s="48">
        <v>136120.63200000001</v>
      </c>
      <c r="H169" s="48">
        <v>187752.59580000001</v>
      </c>
      <c r="I169" s="48">
        <v>78230.248300000007</v>
      </c>
      <c r="J169" s="48">
        <v>113531.3518</v>
      </c>
      <c r="K169" s="51">
        <v>774102.85179999995</v>
      </c>
      <c r="L169" s="51">
        <f t="shared" si="2"/>
        <v>4199317.0397000005</v>
      </c>
    </row>
    <row r="170" spans="1:12" ht="18">
      <c r="A170" s="45">
        <v>164</v>
      </c>
      <c r="B170" s="46">
        <v>164</v>
      </c>
      <c r="C170" s="47" t="s">
        <v>99</v>
      </c>
      <c r="D170" s="47" t="s">
        <v>479</v>
      </c>
      <c r="E170" s="48">
        <v>2392560.9991000001</v>
      </c>
      <c r="F170" s="48">
        <v>316895.39150000003</v>
      </c>
      <c r="G170" s="48">
        <v>126758.1566</v>
      </c>
      <c r="H170" s="48">
        <v>174838.83670000001</v>
      </c>
      <c r="I170" s="48">
        <v>72849.515299999999</v>
      </c>
      <c r="J170" s="48">
        <v>105722.5834</v>
      </c>
      <c r="K170" s="51">
        <v>720859.4987</v>
      </c>
      <c r="L170" s="51">
        <f t="shared" si="2"/>
        <v>3910484.9812999996</v>
      </c>
    </row>
    <row r="171" spans="1:12" ht="18">
      <c r="A171" s="45">
        <v>165</v>
      </c>
      <c r="B171" s="46">
        <v>165</v>
      </c>
      <c r="C171" s="47" t="s">
        <v>99</v>
      </c>
      <c r="D171" s="47" t="s">
        <v>481</v>
      </c>
      <c r="E171" s="48">
        <v>2335366.3824</v>
      </c>
      <c r="F171" s="48">
        <v>309319.94809999998</v>
      </c>
      <c r="G171" s="48">
        <v>123727.97930000001</v>
      </c>
      <c r="H171" s="48">
        <v>170659.28169999999</v>
      </c>
      <c r="I171" s="48">
        <v>71108.034100000004</v>
      </c>
      <c r="J171" s="48">
        <v>103195.2654</v>
      </c>
      <c r="K171" s="51">
        <v>703627.21799999999</v>
      </c>
      <c r="L171" s="51">
        <f t="shared" si="2"/>
        <v>3817004.1089999997</v>
      </c>
    </row>
    <row r="172" spans="1:12" ht="18">
      <c r="A172" s="45">
        <v>166</v>
      </c>
      <c r="B172" s="46">
        <v>166</v>
      </c>
      <c r="C172" s="47" t="s">
        <v>99</v>
      </c>
      <c r="D172" s="47" t="s">
        <v>483</v>
      </c>
      <c r="E172" s="48">
        <v>2670885.6631</v>
      </c>
      <c r="F172" s="48">
        <v>353759.57319999998</v>
      </c>
      <c r="G172" s="48">
        <v>141503.82930000001</v>
      </c>
      <c r="H172" s="48">
        <v>195177.69560000001</v>
      </c>
      <c r="I172" s="48">
        <v>81324.039799999999</v>
      </c>
      <c r="J172" s="48">
        <v>118021.20510000001</v>
      </c>
      <c r="K172" s="51">
        <v>804716.49450000003</v>
      </c>
      <c r="L172" s="51">
        <f t="shared" si="2"/>
        <v>4365388.5005999999</v>
      </c>
    </row>
    <row r="173" spans="1:12" ht="18">
      <c r="A173" s="45">
        <v>167</v>
      </c>
      <c r="B173" s="46">
        <v>167</v>
      </c>
      <c r="C173" s="47" t="s">
        <v>99</v>
      </c>
      <c r="D173" s="47" t="s">
        <v>485</v>
      </c>
      <c r="E173" s="48">
        <v>2321664.7821</v>
      </c>
      <c r="F173" s="48">
        <v>307505.16720000003</v>
      </c>
      <c r="G173" s="48">
        <v>123002.06690000001</v>
      </c>
      <c r="H173" s="48">
        <v>169658.0233</v>
      </c>
      <c r="I173" s="48">
        <v>70690.842999999993</v>
      </c>
      <c r="J173" s="48">
        <v>102589.81849999999</v>
      </c>
      <c r="K173" s="51">
        <v>699499.03540000005</v>
      </c>
      <c r="L173" s="51">
        <f t="shared" si="2"/>
        <v>3794609.7363999998</v>
      </c>
    </row>
    <row r="174" spans="1:12" ht="18">
      <c r="A174" s="45">
        <v>168</v>
      </c>
      <c r="B174" s="46">
        <v>168</v>
      </c>
      <c r="C174" s="47" t="s">
        <v>99</v>
      </c>
      <c r="D174" s="47" t="s">
        <v>487</v>
      </c>
      <c r="E174" s="48">
        <v>2251703.2930999999</v>
      </c>
      <c r="F174" s="48">
        <v>298238.74790000002</v>
      </c>
      <c r="G174" s="48">
        <v>119295.49920000001</v>
      </c>
      <c r="H174" s="48">
        <v>164545.51610000001</v>
      </c>
      <c r="I174" s="48">
        <v>68560.631699999998</v>
      </c>
      <c r="J174" s="48">
        <v>99498.357300000003</v>
      </c>
      <c r="K174" s="51">
        <v>678420.19810000004</v>
      </c>
      <c r="L174" s="51">
        <f t="shared" si="2"/>
        <v>3680262.2433999996</v>
      </c>
    </row>
    <row r="175" spans="1:12" ht="18">
      <c r="A175" s="45">
        <v>169</v>
      </c>
      <c r="B175" s="46">
        <v>169</v>
      </c>
      <c r="C175" s="47" t="s">
        <v>100</v>
      </c>
      <c r="D175" s="47" t="s">
        <v>492</v>
      </c>
      <c r="E175" s="48">
        <v>2387104.5514000002</v>
      </c>
      <c r="F175" s="48">
        <v>316172.68349999998</v>
      </c>
      <c r="G175" s="48">
        <v>126469.07339999999</v>
      </c>
      <c r="H175" s="48">
        <v>174440.1012</v>
      </c>
      <c r="I175" s="48">
        <v>72683.375499999995</v>
      </c>
      <c r="J175" s="48">
        <v>105481.4737</v>
      </c>
      <c r="K175" s="51">
        <v>719215.51459999999</v>
      </c>
      <c r="L175" s="51">
        <f t="shared" si="2"/>
        <v>3901566.7733</v>
      </c>
    </row>
    <row r="176" spans="1:12" ht="18">
      <c r="A176" s="45">
        <v>170</v>
      </c>
      <c r="B176" s="46">
        <v>170</v>
      </c>
      <c r="C176" s="47" t="s">
        <v>100</v>
      </c>
      <c r="D176" s="47" t="s">
        <v>493</v>
      </c>
      <c r="E176" s="48">
        <v>3000561.4621000001</v>
      </c>
      <c r="F176" s="48">
        <v>397425.22749999998</v>
      </c>
      <c r="G176" s="48">
        <v>158970.09099999999</v>
      </c>
      <c r="H176" s="48">
        <v>219269.09099999999</v>
      </c>
      <c r="I176" s="48">
        <v>91362.121299999999</v>
      </c>
      <c r="J176" s="48">
        <v>132588.93280000001</v>
      </c>
      <c r="K176" s="51">
        <v>904045.17680000002</v>
      </c>
      <c r="L176" s="51">
        <f t="shared" si="2"/>
        <v>4904222.1025</v>
      </c>
    </row>
    <row r="177" spans="1:12" ht="18">
      <c r="A177" s="45">
        <v>171</v>
      </c>
      <c r="B177" s="46">
        <v>171</v>
      </c>
      <c r="C177" s="47" t="s">
        <v>100</v>
      </c>
      <c r="D177" s="47" t="s">
        <v>495</v>
      </c>
      <c r="E177" s="48">
        <v>2872420.8931999998</v>
      </c>
      <c r="F177" s="48">
        <v>380452.97230000002</v>
      </c>
      <c r="G177" s="48">
        <v>152181.18890000001</v>
      </c>
      <c r="H177" s="48">
        <v>209905.0882</v>
      </c>
      <c r="I177" s="48">
        <v>87460.453399999999</v>
      </c>
      <c r="J177" s="48">
        <v>126926.65210000001</v>
      </c>
      <c r="K177" s="51">
        <v>865437.44790000003</v>
      </c>
      <c r="L177" s="51">
        <f t="shared" si="2"/>
        <v>4694784.6960000005</v>
      </c>
    </row>
    <row r="178" spans="1:12" ht="18">
      <c r="A178" s="45">
        <v>172</v>
      </c>
      <c r="B178" s="46">
        <v>172</v>
      </c>
      <c r="C178" s="47" t="s">
        <v>100</v>
      </c>
      <c r="D178" s="47" t="s">
        <v>497</v>
      </c>
      <c r="E178" s="48">
        <v>1853336.2586000001</v>
      </c>
      <c r="F178" s="48">
        <v>245474.9198</v>
      </c>
      <c r="G178" s="48">
        <v>98189.967900000003</v>
      </c>
      <c r="H178" s="48">
        <v>135434.43849999999</v>
      </c>
      <c r="I178" s="48">
        <v>56431.016000000003</v>
      </c>
      <c r="J178" s="48">
        <v>81895.298500000004</v>
      </c>
      <c r="K178" s="51">
        <v>558395.3959</v>
      </c>
      <c r="L178" s="51">
        <f t="shared" si="2"/>
        <v>3029157.2952000001</v>
      </c>
    </row>
    <row r="179" spans="1:12" ht="18">
      <c r="A179" s="45">
        <v>173</v>
      </c>
      <c r="B179" s="46">
        <v>173</v>
      </c>
      <c r="C179" s="47" t="s">
        <v>100</v>
      </c>
      <c r="D179" s="47" t="s">
        <v>499</v>
      </c>
      <c r="E179" s="48">
        <v>2213942.8465999998</v>
      </c>
      <c r="F179" s="48">
        <v>293237.36589999998</v>
      </c>
      <c r="G179" s="48">
        <v>117294.9464</v>
      </c>
      <c r="H179" s="48">
        <v>161786.1329</v>
      </c>
      <c r="I179" s="48">
        <v>67410.888699999996</v>
      </c>
      <c r="J179" s="48">
        <v>97829.797200000001</v>
      </c>
      <c r="K179" s="51">
        <v>667043.27749999997</v>
      </c>
      <c r="L179" s="51">
        <f t="shared" si="2"/>
        <v>3618545.2551999995</v>
      </c>
    </row>
    <row r="180" spans="1:12" ht="18">
      <c r="A180" s="45">
        <v>174</v>
      </c>
      <c r="B180" s="46">
        <v>174</v>
      </c>
      <c r="C180" s="47" t="s">
        <v>100</v>
      </c>
      <c r="D180" s="47" t="s">
        <v>501</v>
      </c>
      <c r="E180" s="48">
        <v>2546977.0282999999</v>
      </c>
      <c r="F180" s="48">
        <v>337347.83899999998</v>
      </c>
      <c r="G180" s="48">
        <v>134939.13560000001</v>
      </c>
      <c r="H180" s="48">
        <v>186122.94560000001</v>
      </c>
      <c r="I180" s="48">
        <v>77551.227299999999</v>
      </c>
      <c r="J180" s="48">
        <v>112545.9253</v>
      </c>
      <c r="K180" s="51">
        <v>767383.81359999999</v>
      </c>
      <c r="L180" s="51">
        <f t="shared" si="2"/>
        <v>4162867.9147000005</v>
      </c>
    </row>
    <row r="181" spans="1:12" ht="18">
      <c r="A181" s="45">
        <v>175</v>
      </c>
      <c r="B181" s="46">
        <v>175</v>
      </c>
      <c r="C181" s="47" t="s">
        <v>100</v>
      </c>
      <c r="D181" s="47" t="s">
        <v>503</v>
      </c>
      <c r="E181" s="48">
        <v>2919974.8598000002</v>
      </c>
      <c r="F181" s="48">
        <v>386751.50890000002</v>
      </c>
      <c r="G181" s="48">
        <v>154700.6036</v>
      </c>
      <c r="H181" s="48">
        <v>213380.1428</v>
      </c>
      <c r="I181" s="48">
        <v>88908.392800000001</v>
      </c>
      <c r="J181" s="48">
        <v>129027.9687</v>
      </c>
      <c r="K181" s="51">
        <v>879765.07779999997</v>
      </c>
      <c r="L181" s="51">
        <f t="shared" si="2"/>
        <v>4772508.5544000007</v>
      </c>
    </row>
    <row r="182" spans="1:12" ht="36">
      <c r="A182" s="45">
        <v>176</v>
      </c>
      <c r="B182" s="46">
        <v>176</v>
      </c>
      <c r="C182" s="47" t="s">
        <v>100</v>
      </c>
      <c r="D182" s="47" t="s">
        <v>505</v>
      </c>
      <c r="E182" s="48">
        <v>2313069.59</v>
      </c>
      <c r="F182" s="48">
        <v>306366.7316</v>
      </c>
      <c r="G182" s="48">
        <v>122546.69259999999</v>
      </c>
      <c r="H182" s="48">
        <v>169029.9209</v>
      </c>
      <c r="I182" s="48">
        <v>70429.133700000006</v>
      </c>
      <c r="J182" s="48">
        <v>102210.0138</v>
      </c>
      <c r="K182" s="51">
        <v>696909.37269999995</v>
      </c>
      <c r="L182" s="51">
        <f t="shared" si="2"/>
        <v>3780561.4552999996</v>
      </c>
    </row>
    <row r="183" spans="1:12" ht="18">
      <c r="A183" s="45">
        <v>177</v>
      </c>
      <c r="B183" s="46">
        <v>177</v>
      </c>
      <c r="C183" s="47" t="s">
        <v>100</v>
      </c>
      <c r="D183" s="47" t="s">
        <v>507</v>
      </c>
      <c r="E183" s="48">
        <v>2465447.0734000001</v>
      </c>
      <c r="F183" s="48">
        <v>326549.17300000001</v>
      </c>
      <c r="G183" s="48">
        <v>130619.6692</v>
      </c>
      <c r="H183" s="48">
        <v>180165.06099999999</v>
      </c>
      <c r="I183" s="48">
        <v>75068.775399999999</v>
      </c>
      <c r="J183" s="48">
        <v>108943.2763</v>
      </c>
      <c r="K183" s="51">
        <v>742819.49010000005</v>
      </c>
      <c r="L183" s="51">
        <f t="shared" si="2"/>
        <v>4029612.5183999999</v>
      </c>
    </row>
    <row r="184" spans="1:12" ht="18">
      <c r="A184" s="45">
        <v>178</v>
      </c>
      <c r="B184" s="46">
        <v>178</v>
      </c>
      <c r="C184" s="47" t="s">
        <v>100</v>
      </c>
      <c r="D184" s="47" t="s">
        <v>509</v>
      </c>
      <c r="E184" s="48">
        <v>1930541.1403000001</v>
      </c>
      <c r="F184" s="48">
        <v>255700.7285</v>
      </c>
      <c r="G184" s="48">
        <v>102280.2914</v>
      </c>
      <c r="H184" s="48">
        <v>141076.264</v>
      </c>
      <c r="I184" s="48">
        <v>58781.776700000002</v>
      </c>
      <c r="J184" s="48">
        <v>85306.831000000006</v>
      </c>
      <c r="K184" s="51">
        <v>581656.60939999996</v>
      </c>
      <c r="L184" s="51">
        <f t="shared" si="2"/>
        <v>3155343.6412999998</v>
      </c>
    </row>
    <row r="185" spans="1:12" ht="18">
      <c r="A185" s="45">
        <v>179</v>
      </c>
      <c r="B185" s="46">
        <v>179</v>
      </c>
      <c r="C185" s="47" t="s">
        <v>100</v>
      </c>
      <c r="D185" s="47" t="s">
        <v>511</v>
      </c>
      <c r="E185" s="48">
        <v>2634196.1644000001</v>
      </c>
      <c r="F185" s="48">
        <v>348900.03860000003</v>
      </c>
      <c r="G185" s="48">
        <v>139560.0154</v>
      </c>
      <c r="H185" s="48">
        <v>192496.573</v>
      </c>
      <c r="I185" s="48">
        <v>80206.905400000003</v>
      </c>
      <c r="J185" s="48">
        <v>116399.96799999999</v>
      </c>
      <c r="K185" s="51">
        <v>793662.24190000002</v>
      </c>
      <c r="L185" s="51">
        <f t="shared" si="2"/>
        <v>4305421.9067000002</v>
      </c>
    </row>
    <row r="186" spans="1:12" ht="18">
      <c r="A186" s="45">
        <v>180</v>
      </c>
      <c r="B186" s="46">
        <v>180</v>
      </c>
      <c r="C186" s="47" t="s">
        <v>100</v>
      </c>
      <c r="D186" s="47" t="s">
        <v>513</v>
      </c>
      <c r="E186" s="48">
        <v>2273258.1291</v>
      </c>
      <c r="F186" s="48">
        <v>301093.69209999999</v>
      </c>
      <c r="G186" s="48">
        <v>120437.47689999999</v>
      </c>
      <c r="H186" s="48">
        <v>166120.65770000001</v>
      </c>
      <c r="I186" s="48">
        <v>69216.940700000006</v>
      </c>
      <c r="J186" s="48">
        <v>100450.8233</v>
      </c>
      <c r="K186" s="51">
        <v>684914.49789999996</v>
      </c>
      <c r="L186" s="51">
        <f t="shared" si="2"/>
        <v>3715492.2176999999</v>
      </c>
    </row>
    <row r="187" spans="1:12" ht="18">
      <c r="A187" s="45">
        <v>181</v>
      </c>
      <c r="B187" s="46">
        <v>181</v>
      </c>
      <c r="C187" s="47" t="s">
        <v>100</v>
      </c>
      <c r="D187" s="47" t="s">
        <v>515</v>
      </c>
      <c r="E187" s="48">
        <v>2505473.9443999999</v>
      </c>
      <c r="F187" s="48">
        <v>331850.74359999999</v>
      </c>
      <c r="G187" s="48">
        <v>132740.29740000001</v>
      </c>
      <c r="H187" s="48">
        <v>183090.06539999999</v>
      </c>
      <c r="I187" s="48">
        <v>76287.527300000002</v>
      </c>
      <c r="J187" s="48">
        <v>110711.9853</v>
      </c>
      <c r="K187" s="51">
        <v>754879.26630000002</v>
      </c>
      <c r="L187" s="51">
        <f t="shared" si="2"/>
        <v>4095033.8297000006</v>
      </c>
    </row>
    <row r="188" spans="1:12" ht="18">
      <c r="A188" s="45">
        <v>182</v>
      </c>
      <c r="B188" s="46">
        <v>182</v>
      </c>
      <c r="C188" s="47" t="s">
        <v>100</v>
      </c>
      <c r="D188" s="47" t="s">
        <v>517</v>
      </c>
      <c r="E188" s="48">
        <v>2372023.4292000001</v>
      </c>
      <c r="F188" s="48">
        <v>314175.18449999997</v>
      </c>
      <c r="G188" s="48">
        <v>125670.0738</v>
      </c>
      <c r="H188" s="48">
        <v>173338.03279999999</v>
      </c>
      <c r="I188" s="48">
        <v>72224.180300000007</v>
      </c>
      <c r="J188" s="48">
        <v>104815.06849999999</v>
      </c>
      <c r="K188" s="51">
        <v>714671.69310000003</v>
      </c>
      <c r="L188" s="51">
        <f t="shared" si="2"/>
        <v>3876917.6622000001</v>
      </c>
    </row>
    <row r="189" spans="1:12" ht="18">
      <c r="A189" s="45">
        <v>183</v>
      </c>
      <c r="B189" s="46">
        <v>183</v>
      </c>
      <c r="C189" s="47" t="s">
        <v>100</v>
      </c>
      <c r="D189" s="47" t="s">
        <v>519</v>
      </c>
      <c r="E189" s="48">
        <v>2690574.7788</v>
      </c>
      <c r="F189" s="48">
        <v>356367.40230000002</v>
      </c>
      <c r="G189" s="48">
        <v>142546.96090000001</v>
      </c>
      <c r="H189" s="48">
        <v>196616.49780000001</v>
      </c>
      <c r="I189" s="48">
        <v>81923.540800000002</v>
      </c>
      <c r="J189" s="48">
        <v>118891.2285</v>
      </c>
      <c r="K189" s="51">
        <v>810648.66769999999</v>
      </c>
      <c r="L189" s="51">
        <f t="shared" si="2"/>
        <v>4397569.0767999999</v>
      </c>
    </row>
    <row r="190" spans="1:12" ht="18">
      <c r="A190" s="45">
        <v>184</v>
      </c>
      <c r="B190" s="46">
        <v>184</v>
      </c>
      <c r="C190" s="47" t="s">
        <v>100</v>
      </c>
      <c r="D190" s="47" t="s">
        <v>521</v>
      </c>
      <c r="E190" s="48">
        <v>2528678.7259</v>
      </c>
      <c r="F190" s="48">
        <v>334924.22360000003</v>
      </c>
      <c r="G190" s="48">
        <v>133969.6894</v>
      </c>
      <c r="H190" s="48">
        <v>184785.77849999999</v>
      </c>
      <c r="I190" s="48">
        <v>76994.074399999998</v>
      </c>
      <c r="J190" s="48">
        <v>111737.3591</v>
      </c>
      <c r="K190" s="51">
        <v>761870.6814</v>
      </c>
      <c r="L190" s="51">
        <f t="shared" si="2"/>
        <v>4132960.5323000001</v>
      </c>
    </row>
    <row r="191" spans="1:12" ht="18">
      <c r="A191" s="45">
        <v>185</v>
      </c>
      <c r="B191" s="46">
        <v>185</v>
      </c>
      <c r="C191" s="47" t="s">
        <v>100</v>
      </c>
      <c r="D191" s="47" t="s">
        <v>523</v>
      </c>
      <c r="E191" s="48">
        <v>2538647.3505000002</v>
      </c>
      <c r="F191" s="48">
        <v>336244.57079999999</v>
      </c>
      <c r="G191" s="48">
        <v>134497.82829999999</v>
      </c>
      <c r="H191" s="48">
        <v>185514.24590000001</v>
      </c>
      <c r="I191" s="48">
        <v>77297.602499999994</v>
      </c>
      <c r="J191" s="48">
        <v>112177.85309999999</v>
      </c>
      <c r="K191" s="51">
        <v>764874.1483</v>
      </c>
      <c r="L191" s="51">
        <f t="shared" si="2"/>
        <v>4149253.5994000002</v>
      </c>
    </row>
    <row r="192" spans="1:12" ht="18">
      <c r="A192" s="45">
        <v>186</v>
      </c>
      <c r="B192" s="46">
        <v>186</v>
      </c>
      <c r="C192" s="47" t="s">
        <v>100</v>
      </c>
      <c r="D192" s="47" t="s">
        <v>525</v>
      </c>
      <c r="E192" s="48">
        <v>2799591.1880000001</v>
      </c>
      <c r="F192" s="48">
        <v>370806.65700000001</v>
      </c>
      <c r="G192" s="48">
        <v>148322.66279999999</v>
      </c>
      <c r="H192" s="48">
        <v>204582.98319999999</v>
      </c>
      <c r="I192" s="48">
        <v>85242.909700000004</v>
      </c>
      <c r="J192" s="48">
        <v>123708.4501</v>
      </c>
      <c r="K192" s="51">
        <v>843494.44010000001</v>
      </c>
      <c r="L192" s="51">
        <f t="shared" si="2"/>
        <v>4575749.2909000004</v>
      </c>
    </row>
    <row r="193" spans="1:12" ht="18">
      <c r="A193" s="45">
        <v>187</v>
      </c>
      <c r="B193" s="46">
        <v>187</v>
      </c>
      <c r="C193" s="47" t="s">
        <v>101</v>
      </c>
      <c r="D193" s="47" t="s">
        <v>530</v>
      </c>
      <c r="E193" s="48">
        <v>1960445.0475999999</v>
      </c>
      <c r="F193" s="48">
        <v>259661.5097</v>
      </c>
      <c r="G193" s="48">
        <v>103864.6039</v>
      </c>
      <c r="H193" s="48">
        <v>143261.5226</v>
      </c>
      <c r="I193" s="48">
        <v>59692.301099999997</v>
      </c>
      <c r="J193" s="48">
        <v>86628.2261</v>
      </c>
      <c r="K193" s="51">
        <v>590666.41760000004</v>
      </c>
      <c r="L193" s="51">
        <f t="shared" si="2"/>
        <v>3204219.6285999995</v>
      </c>
    </row>
    <row r="194" spans="1:12" ht="18">
      <c r="A194" s="45">
        <v>188</v>
      </c>
      <c r="B194" s="46">
        <v>188</v>
      </c>
      <c r="C194" s="47" t="s">
        <v>101</v>
      </c>
      <c r="D194" s="47" t="s">
        <v>532</v>
      </c>
      <c r="E194" s="48">
        <v>2136807.3171999999</v>
      </c>
      <c r="F194" s="48">
        <v>283020.74290000001</v>
      </c>
      <c r="G194" s="48">
        <v>113208.2972</v>
      </c>
      <c r="H194" s="48">
        <v>156149.37539999999</v>
      </c>
      <c r="I194" s="48">
        <v>65062.239699999998</v>
      </c>
      <c r="J194" s="48">
        <v>94421.329299999998</v>
      </c>
      <c r="K194" s="51">
        <v>643802.95929999999</v>
      </c>
      <c r="L194" s="51">
        <f t="shared" si="2"/>
        <v>3492472.260999999</v>
      </c>
    </row>
    <row r="195" spans="1:12" ht="18">
      <c r="A195" s="45">
        <v>189</v>
      </c>
      <c r="B195" s="46">
        <v>189</v>
      </c>
      <c r="C195" s="47" t="s">
        <v>101</v>
      </c>
      <c r="D195" s="47" t="s">
        <v>534</v>
      </c>
      <c r="E195" s="48">
        <v>1826618.1276</v>
      </c>
      <c r="F195" s="48">
        <v>241936.09570000001</v>
      </c>
      <c r="G195" s="48">
        <v>96774.438299999994</v>
      </c>
      <c r="H195" s="48">
        <v>133481.98379999999</v>
      </c>
      <c r="I195" s="48">
        <v>55617.493300000002</v>
      </c>
      <c r="J195" s="48">
        <v>80714.676600000006</v>
      </c>
      <c r="K195" s="51">
        <v>550345.43660000002</v>
      </c>
      <c r="L195" s="51">
        <f t="shared" si="2"/>
        <v>2985488.2519</v>
      </c>
    </row>
    <row r="196" spans="1:12" ht="18">
      <c r="A196" s="45">
        <v>190</v>
      </c>
      <c r="B196" s="46">
        <v>190</v>
      </c>
      <c r="C196" s="47" t="s">
        <v>101</v>
      </c>
      <c r="D196" s="47" t="s">
        <v>536</v>
      </c>
      <c r="E196" s="48">
        <v>2625180.5377000002</v>
      </c>
      <c r="F196" s="48">
        <v>347705.91629999998</v>
      </c>
      <c r="G196" s="48">
        <v>139082.3665</v>
      </c>
      <c r="H196" s="48">
        <v>191837.7469</v>
      </c>
      <c r="I196" s="48">
        <v>79932.394499999995</v>
      </c>
      <c r="J196" s="48">
        <v>116001.5851</v>
      </c>
      <c r="K196" s="51">
        <v>790945.9057</v>
      </c>
      <c r="L196" s="51">
        <f t="shared" si="2"/>
        <v>4290686.4527000003</v>
      </c>
    </row>
    <row r="197" spans="1:12" ht="18">
      <c r="A197" s="45">
        <v>191</v>
      </c>
      <c r="B197" s="46">
        <v>191</v>
      </c>
      <c r="C197" s="47" t="s">
        <v>101</v>
      </c>
      <c r="D197" s="47" t="s">
        <v>538</v>
      </c>
      <c r="E197" s="48">
        <v>2388506.3668</v>
      </c>
      <c r="F197" s="48">
        <v>316358.35430000001</v>
      </c>
      <c r="G197" s="48">
        <v>126543.3417</v>
      </c>
      <c r="H197" s="48">
        <v>174542.54029999999</v>
      </c>
      <c r="I197" s="48">
        <v>72726.058499999999</v>
      </c>
      <c r="J197" s="48">
        <v>105543.4172</v>
      </c>
      <c r="K197" s="51">
        <v>719637.87040000001</v>
      </c>
      <c r="L197" s="51">
        <f t="shared" si="2"/>
        <v>3903857.9491999997</v>
      </c>
    </row>
    <row r="198" spans="1:12" ht="18">
      <c r="A198" s="45">
        <v>192</v>
      </c>
      <c r="B198" s="46">
        <v>192</v>
      </c>
      <c r="C198" s="47" t="s">
        <v>101</v>
      </c>
      <c r="D198" s="47" t="s">
        <v>540</v>
      </c>
      <c r="E198" s="48">
        <v>2446644.3457999998</v>
      </c>
      <c r="F198" s="48">
        <v>324058.7464</v>
      </c>
      <c r="G198" s="48">
        <v>129623.4985</v>
      </c>
      <c r="H198" s="48">
        <v>178791.0325</v>
      </c>
      <c r="I198" s="48">
        <v>74496.263500000001</v>
      </c>
      <c r="J198" s="48">
        <v>108112.4206</v>
      </c>
      <c r="K198" s="51">
        <v>737154.37860000005</v>
      </c>
      <c r="L198" s="51">
        <f t="shared" si="2"/>
        <v>3998880.6858999999</v>
      </c>
    </row>
    <row r="199" spans="1:12" ht="18">
      <c r="A199" s="45">
        <v>193</v>
      </c>
      <c r="B199" s="46">
        <v>193</v>
      </c>
      <c r="C199" s="47" t="s">
        <v>101</v>
      </c>
      <c r="D199" s="47" t="s">
        <v>542</v>
      </c>
      <c r="E199" s="48">
        <v>2593894.4701</v>
      </c>
      <c r="F199" s="48">
        <v>343562.06760000001</v>
      </c>
      <c r="G199" s="48">
        <v>137424.82699999999</v>
      </c>
      <c r="H199" s="48">
        <v>189551.48560000001</v>
      </c>
      <c r="I199" s="48">
        <v>78979.785699999993</v>
      </c>
      <c r="J199" s="48">
        <v>114619.1151</v>
      </c>
      <c r="K199" s="51">
        <v>781519.66370000003</v>
      </c>
      <c r="L199" s="51">
        <f t="shared" si="2"/>
        <v>4239551.4148000004</v>
      </c>
    </row>
    <row r="200" spans="1:12" ht="18">
      <c r="A200" s="45">
        <v>194</v>
      </c>
      <c r="B200" s="46">
        <v>194</v>
      </c>
      <c r="C200" s="47" t="s">
        <v>101</v>
      </c>
      <c r="D200" s="47" t="s">
        <v>544</v>
      </c>
      <c r="E200" s="48">
        <v>2439595.6973000001</v>
      </c>
      <c r="F200" s="48">
        <v>323125.1508</v>
      </c>
      <c r="G200" s="48">
        <v>129250.0603</v>
      </c>
      <c r="H200" s="48">
        <v>178275.94529999999</v>
      </c>
      <c r="I200" s="48">
        <v>74281.643899999995</v>
      </c>
      <c r="J200" s="48">
        <v>107800.9546</v>
      </c>
      <c r="K200" s="51">
        <v>735030.67720000003</v>
      </c>
      <c r="L200" s="51">
        <f t="shared" ref="L200:L263" si="3">E200+F200+G200+H200+I200+J200+K200</f>
        <v>3987360.1294</v>
      </c>
    </row>
    <row r="201" spans="1:12" ht="18">
      <c r="A201" s="45">
        <v>195</v>
      </c>
      <c r="B201" s="46">
        <v>195</v>
      </c>
      <c r="C201" s="47" t="s">
        <v>101</v>
      </c>
      <c r="D201" s="47" t="s">
        <v>546</v>
      </c>
      <c r="E201" s="48">
        <v>2295479.7683999999</v>
      </c>
      <c r="F201" s="48">
        <v>304036.9547</v>
      </c>
      <c r="G201" s="48">
        <v>121614.7819</v>
      </c>
      <c r="H201" s="48">
        <v>167744.52669999999</v>
      </c>
      <c r="I201" s="48">
        <v>69893.552800000005</v>
      </c>
      <c r="J201" s="48">
        <v>101432.754</v>
      </c>
      <c r="K201" s="51">
        <v>691609.70010000002</v>
      </c>
      <c r="L201" s="51">
        <f t="shared" si="3"/>
        <v>3751812.0386000001</v>
      </c>
    </row>
    <row r="202" spans="1:12" ht="18">
      <c r="A202" s="45">
        <v>196</v>
      </c>
      <c r="B202" s="46">
        <v>196</v>
      </c>
      <c r="C202" s="47" t="s">
        <v>101</v>
      </c>
      <c r="D202" s="47" t="s">
        <v>548</v>
      </c>
      <c r="E202" s="48">
        <v>2566858.7220000001</v>
      </c>
      <c r="F202" s="48">
        <v>339981.17499999999</v>
      </c>
      <c r="G202" s="48">
        <v>135992.47</v>
      </c>
      <c r="H202" s="48">
        <v>187575.82070000001</v>
      </c>
      <c r="I202" s="48">
        <v>78156.592000000004</v>
      </c>
      <c r="J202" s="48">
        <v>113424.4583</v>
      </c>
      <c r="K202" s="51">
        <v>773374.00899999996</v>
      </c>
      <c r="L202" s="51">
        <f t="shared" si="3"/>
        <v>4195363.2470000004</v>
      </c>
    </row>
    <row r="203" spans="1:12" ht="18">
      <c r="A203" s="45">
        <v>197</v>
      </c>
      <c r="B203" s="46">
        <v>197</v>
      </c>
      <c r="C203" s="47" t="s">
        <v>101</v>
      </c>
      <c r="D203" s="47" t="s">
        <v>550</v>
      </c>
      <c r="E203" s="48">
        <v>2156952.4605999999</v>
      </c>
      <c r="F203" s="48">
        <v>285688.973</v>
      </c>
      <c r="G203" s="48">
        <v>114275.5892</v>
      </c>
      <c r="H203" s="48">
        <v>157621.50229999999</v>
      </c>
      <c r="I203" s="48">
        <v>65675.626000000004</v>
      </c>
      <c r="J203" s="48">
        <v>95311.503700000001</v>
      </c>
      <c r="K203" s="51">
        <v>649872.52989999996</v>
      </c>
      <c r="L203" s="51">
        <f t="shared" si="3"/>
        <v>3525398.1846999996</v>
      </c>
    </row>
    <row r="204" spans="1:12" ht="18">
      <c r="A204" s="45">
        <v>198</v>
      </c>
      <c r="B204" s="46">
        <v>198</v>
      </c>
      <c r="C204" s="47" t="s">
        <v>101</v>
      </c>
      <c r="D204" s="47" t="s">
        <v>552</v>
      </c>
      <c r="E204" s="48">
        <v>2224570.2560000001</v>
      </c>
      <c r="F204" s="48">
        <v>294644.9694</v>
      </c>
      <c r="G204" s="48">
        <v>117857.9877</v>
      </c>
      <c r="H204" s="48">
        <v>162562.74170000001</v>
      </c>
      <c r="I204" s="48">
        <v>67734.475699999995</v>
      </c>
      <c r="J204" s="48">
        <v>98299.401599999997</v>
      </c>
      <c r="K204" s="51">
        <v>670245.23100000003</v>
      </c>
      <c r="L204" s="51">
        <f t="shared" si="3"/>
        <v>3635915.0630999999</v>
      </c>
    </row>
    <row r="205" spans="1:12" ht="18">
      <c r="A205" s="45">
        <v>199</v>
      </c>
      <c r="B205" s="46">
        <v>199</v>
      </c>
      <c r="C205" s="47" t="s">
        <v>101</v>
      </c>
      <c r="D205" s="47" t="s">
        <v>554</v>
      </c>
      <c r="E205" s="48">
        <v>2037658.3459999999</v>
      </c>
      <c r="F205" s="48">
        <v>269888.43320000003</v>
      </c>
      <c r="G205" s="48">
        <v>107955.37330000001</v>
      </c>
      <c r="H205" s="48">
        <v>148903.96309999999</v>
      </c>
      <c r="I205" s="48">
        <v>62043.317999999999</v>
      </c>
      <c r="J205" s="48">
        <v>90040.130499999999</v>
      </c>
      <c r="K205" s="51">
        <v>613930.16700000002</v>
      </c>
      <c r="L205" s="51">
        <f t="shared" si="3"/>
        <v>3330419.7310999995</v>
      </c>
    </row>
    <row r="206" spans="1:12" ht="18">
      <c r="A206" s="45">
        <v>200</v>
      </c>
      <c r="B206" s="46">
        <v>200</v>
      </c>
      <c r="C206" s="47" t="s">
        <v>101</v>
      </c>
      <c r="D206" s="47" t="s">
        <v>556</v>
      </c>
      <c r="E206" s="48">
        <v>1995611.3681000001</v>
      </c>
      <c r="F206" s="48">
        <v>264319.29889999999</v>
      </c>
      <c r="G206" s="48">
        <v>105727.7196</v>
      </c>
      <c r="H206" s="48">
        <v>145831.33730000001</v>
      </c>
      <c r="I206" s="48">
        <v>60763.057200000003</v>
      </c>
      <c r="J206" s="48">
        <v>88182.156900000002</v>
      </c>
      <c r="K206" s="51">
        <v>601261.74879999994</v>
      </c>
      <c r="L206" s="51">
        <f t="shared" si="3"/>
        <v>3261696.6867999993</v>
      </c>
    </row>
    <row r="207" spans="1:12" ht="18">
      <c r="A207" s="45">
        <v>201</v>
      </c>
      <c r="B207" s="46">
        <v>201</v>
      </c>
      <c r="C207" s="47" t="s">
        <v>101</v>
      </c>
      <c r="D207" s="47" t="s">
        <v>558</v>
      </c>
      <c r="E207" s="48">
        <v>2165468.5101999999</v>
      </c>
      <c r="F207" s="48">
        <v>286816.92619999999</v>
      </c>
      <c r="G207" s="48">
        <v>114726.7705</v>
      </c>
      <c r="H207" s="48">
        <v>158243.82130000001</v>
      </c>
      <c r="I207" s="48">
        <v>65934.925600000002</v>
      </c>
      <c r="J207" s="48">
        <v>95687.811199999996</v>
      </c>
      <c r="K207" s="51">
        <v>652438.34750000003</v>
      </c>
      <c r="L207" s="51">
        <f t="shared" si="3"/>
        <v>3539317.1125000003</v>
      </c>
    </row>
    <row r="208" spans="1:12" ht="18">
      <c r="A208" s="45">
        <v>202</v>
      </c>
      <c r="B208" s="46">
        <v>202</v>
      </c>
      <c r="C208" s="47" t="s">
        <v>101</v>
      </c>
      <c r="D208" s="47" t="s">
        <v>560</v>
      </c>
      <c r="E208" s="48">
        <v>1788336.1283</v>
      </c>
      <c r="F208" s="48">
        <v>236865.63389999999</v>
      </c>
      <c r="G208" s="48">
        <v>94746.253500000006</v>
      </c>
      <c r="H208" s="48">
        <v>130684.48759999999</v>
      </c>
      <c r="I208" s="48">
        <v>54451.869899999998</v>
      </c>
      <c r="J208" s="48">
        <v>79023.070099999997</v>
      </c>
      <c r="K208" s="51">
        <v>538811.3763</v>
      </c>
      <c r="L208" s="51">
        <f t="shared" si="3"/>
        <v>2922918.8196</v>
      </c>
    </row>
    <row r="209" spans="1:12" ht="18">
      <c r="A209" s="45">
        <v>203</v>
      </c>
      <c r="B209" s="46">
        <v>203</v>
      </c>
      <c r="C209" s="47" t="s">
        <v>101</v>
      </c>
      <c r="D209" s="47" t="s">
        <v>562</v>
      </c>
      <c r="E209" s="48">
        <v>2252547.6057000002</v>
      </c>
      <c r="F209" s="48">
        <v>298350.57740000001</v>
      </c>
      <c r="G209" s="48">
        <v>119340.231</v>
      </c>
      <c r="H209" s="48">
        <v>164607.2151</v>
      </c>
      <c r="I209" s="48">
        <v>68586.339600000007</v>
      </c>
      <c r="J209" s="48">
        <v>99535.665900000007</v>
      </c>
      <c r="K209" s="51">
        <v>678674.58279999997</v>
      </c>
      <c r="L209" s="51">
        <f t="shared" si="3"/>
        <v>3681642.2175000003</v>
      </c>
    </row>
    <row r="210" spans="1:12" ht="18">
      <c r="A210" s="45">
        <v>204</v>
      </c>
      <c r="B210" s="46">
        <v>204</v>
      </c>
      <c r="C210" s="47" t="s">
        <v>101</v>
      </c>
      <c r="D210" s="47" t="s">
        <v>564</v>
      </c>
      <c r="E210" s="48">
        <v>2368320.5197000001</v>
      </c>
      <c r="F210" s="48">
        <v>313684.73310000001</v>
      </c>
      <c r="G210" s="48">
        <v>125473.89320000001</v>
      </c>
      <c r="H210" s="48">
        <v>173067.43890000001</v>
      </c>
      <c r="I210" s="48">
        <v>72111.4329</v>
      </c>
      <c r="J210" s="48">
        <v>104651.44409999999</v>
      </c>
      <c r="K210" s="51">
        <v>713556.03610000003</v>
      </c>
      <c r="L210" s="51">
        <f t="shared" si="3"/>
        <v>3870865.4979999997</v>
      </c>
    </row>
    <row r="211" spans="1:12" ht="18">
      <c r="A211" s="45">
        <v>205</v>
      </c>
      <c r="B211" s="46">
        <v>205</v>
      </c>
      <c r="C211" s="47" t="s">
        <v>101</v>
      </c>
      <c r="D211" s="47" t="s">
        <v>566</v>
      </c>
      <c r="E211" s="48">
        <v>3092957.6655000001</v>
      </c>
      <c r="F211" s="48">
        <v>409663.1312</v>
      </c>
      <c r="G211" s="48">
        <v>163865.2525</v>
      </c>
      <c r="H211" s="48">
        <v>226021.0379</v>
      </c>
      <c r="I211" s="48">
        <v>94175.432499999995</v>
      </c>
      <c r="J211" s="48">
        <v>136671.74</v>
      </c>
      <c r="K211" s="51">
        <v>931883.41410000005</v>
      </c>
      <c r="L211" s="51">
        <f t="shared" si="3"/>
        <v>5055237.6737000002</v>
      </c>
    </row>
    <row r="212" spans="1:12" ht="18">
      <c r="A212" s="45">
        <v>206</v>
      </c>
      <c r="B212" s="46">
        <v>206</v>
      </c>
      <c r="C212" s="47" t="s">
        <v>101</v>
      </c>
      <c r="D212" s="47" t="s">
        <v>568</v>
      </c>
      <c r="E212" s="48">
        <v>2451835.3349000001</v>
      </c>
      <c r="F212" s="48">
        <v>324746.29440000001</v>
      </c>
      <c r="G212" s="48">
        <v>129898.5177</v>
      </c>
      <c r="H212" s="48">
        <v>179170.36929999999</v>
      </c>
      <c r="I212" s="48">
        <v>74654.320500000002</v>
      </c>
      <c r="J212" s="48">
        <v>108341.8002</v>
      </c>
      <c r="K212" s="51">
        <v>738718.38210000005</v>
      </c>
      <c r="L212" s="51">
        <f t="shared" si="3"/>
        <v>4007365.0191000002</v>
      </c>
    </row>
    <row r="213" spans="1:12" ht="18">
      <c r="A213" s="45">
        <v>207</v>
      </c>
      <c r="B213" s="46">
        <v>207</v>
      </c>
      <c r="C213" s="47" t="s">
        <v>101</v>
      </c>
      <c r="D213" s="47" t="s">
        <v>570</v>
      </c>
      <c r="E213" s="48">
        <v>1944523.1540999999</v>
      </c>
      <c r="F213" s="48">
        <v>257552.65030000001</v>
      </c>
      <c r="G213" s="48">
        <v>103021.0601</v>
      </c>
      <c r="H213" s="48">
        <v>142098.01389999999</v>
      </c>
      <c r="I213" s="48">
        <v>59207.505799999999</v>
      </c>
      <c r="J213" s="48">
        <v>85924.668799999999</v>
      </c>
      <c r="K213" s="51">
        <v>585869.27839999995</v>
      </c>
      <c r="L213" s="51">
        <f t="shared" si="3"/>
        <v>3178196.3313999996</v>
      </c>
    </row>
    <row r="214" spans="1:12" ht="18">
      <c r="A214" s="45">
        <v>208</v>
      </c>
      <c r="B214" s="46">
        <v>208</v>
      </c>
      <c r="C214" s="47" t="s">
        <v>101</v>
      </c>
      <c r="D214" s="47" t="s">
        <v>572</v>
      </c>
      <c r="E214" s="48">
        <v>2284788.8141999999</v>
      </c>
      <c r="F214" s="48">
        <v>302620.93469999998</v>
      </c>
      <c r="G214" s="48">
        <v>121048.37390000001</v>
      </c>
      <c r="H214" s="48">
        <v>166963.27429999999</v>
      </c>
      <c r="I214" s="48">
        <v>69568.031000000003</v>
      </c>
      <c r="J214" s="48">
        <v>100960.3417</v>
      </c>
      <c r="K214" s="51">
        <v>688388.60109999997</v>
      </c>
      <c r="L214" s="51">
        <f t="shared" si="3"/>
        <v>3734338.3709000004</v>
      </c>
    </row>
    <row r="215" spans="1:12" ht="18">
      <c r="A215" s="45">
        <v>209</v>
      </c>
      <c r="B215" s="46">
        <v>209</v>
      </c>
      <c r="C215" s="47" t="s">
        <v>101</v>
      </c>
      <c r="D215" s="47" t="s">
        <v>573</v>
      </c>
      <c r="E215" s="48">
        <v>2839335.5318</v>
      </c>
      <c r="F215" s="48">
        <v>376070.80670000002</v>
      </c>
      <c r="G215" s="48">
        <v>150428.32269999999</v>
      </c>
      <c r="H215" s="48">
        <v>207487.34160000001</v>
      </c>
      <c r="I215" s="48">
        <v>86453.058999999994</v>
      </c>
      <c r="J215" s="48">
        <v>125464.67479999999</v>
      </c>
      <c r="K215" s="51">
        <v>855469.09310000006</v>
      </c>
      <c r="L215" s="51">
        <f t="shared" si="3"/>
        <v>4640708.8296999997</v>
      </c>
    </row>
    <row r="216" spans="1:12" ht="18">
      <c r="A216" s="45">
        <v>210</v>
      </c>
      <c r="B216" s="46">
        <v>210</v>
      </c>
      <c r="C216" s="47" t="s">
        <v>101</v>
      </c>
      <c r="D216" s="47" t="s">
        <v>575</v>
      </c>
      <c r="E216" s="48">
        <v>2336606.7560999999</v>
      </c>
      <c r="F216" s="48">
        <v>309484.23599999998</v>
      </c>
      <c r="G216" s="48">
        <v>123793.69439999999</v>
      </c>
      <c r="H216" s="48">
        <v>170749.92329999999</v>
      </c>
      <c r="I216" s="48">
        <v>71145.801399999997</v>
      </c>
      <c r="J216" s="48">
        <v>103250.075</v>
      </c>
      <c r="K216" s="51">
        <v>704000.9327</v>
      </c>
      <c r="L216" s="51">
        <f t="shared" si="3"/>
        <v>3819031.4188999999</v>
      </c>
    </row>
    <row r="217" spans="1:12" ht="36">
      <c r="A217" s="45">
        <v>211</v>
      </c>
      <c r="B217" s="46">
        <v>211</v>
      </c>
      <c r="C217" s="47" t="s">
        <v>101</v>
      </c>
      <c r="D217" s="47" t="s">
        <v>577</v>
      </c>
      <c r="E217" s="48">
        <v>2243942.8516000002</v>
      </c>
      <c r="F217" s="48">
        <v>297210.87520000001</v>
      </c>
      <c r="G217" s="48">
        <v>118884.3501</v>
      </c>
      <c r="H217" s="48">
        <v>163978.41390000001</v>
      </c>
      <c r="I217" s="48">
        <v>68324.339099999997</v>
      </c>
      <c r="J217" s="48">
        <v>99155.438599999994</v>
      </c>
      <c r="K217" s="51">
        <v>676082.0392</v>
      </c>
      <c r="L217" s="51">
        <f t="shared" si="3"/>
        <v>3667578.3077000002</v>
      </c>
    </row>
    <row r="218" spans="1:12" ht="18">
      <c r="A218" s="45">
        <v>212</v>
      </c>
      <c r="B218" s="46">
        <v>212</v>
      </c>
      <c r="C218" s="47" t="s">
        <v>102</v>
      </c>
      <c r="D218" s="47" t="s">
        <v>582</v>
      </c>
      <c r="E218" s="48">
        <v>2548147.389</v>
      </c>
      <c r="F218" s="48">
        <v>337502.85359999997</v>
      </c>
      <c r="G218" s="48">
        <v>135001.14139999999</v>
      </c>
      <c r="H218" s="48">
        <v>186208.47089999999</v>
      </c>
      <c r="I218" s="48">
        <v>77586.862899999993</v>
      </c>
      <c r="J218" s="48">
        <v>112597.6412</v>
      </c>
      <c r="K218" s="51">
        <v>767736.43389999995</v>
      </c>
      <c r="L218" s="51">
        <f t="shared" si="3"/>
        <v>4164780.7929000002</v>
      </c>
    </row>
    <row r="219" spans="1:12" ht="18">
      <c r="A219" s="45">
        <v>213</v>
      </c>
      <c r="B219" s="46">
        <v>213</v>
      </c>
      <c r="C219" s="47" t="s">
        <v>102</v>
      </c>
      <c r="D219" s="47" t="s">
        <v>584</v>
      </c>
      <c r="E219" s="48">
        <v>2392706.3944000001</v>
      </c>
      <c r="F219" s="48">
        <v>316914.64919999999</v>
      </c>
      <c r="G219" s="48">
        <v>126765.8597</v>
      </c>
      <c r="H219" s="48">
        <v>174849.46160000001</v>
      </c>
      <c r="I219" s="48">
        <v>72853.942299999995</v>
      </c>
      <c r="J219" s="48">
        <v>105729.0082</v>
      </c>
      <c r="K219" s="51">
        <v>720903.3051</v>
      </c>
      <c r="L219" s="51">
        <f t="shared" si="3"/>
        <v>3910722.6204999997</v>
      </c>
    </row>
    <row r="220" spans="1:12" ht="18">
      <c r="A220" s="45">
        <v>214</v>
      </c>
      <c r="B220" s="46">
        <v>214</v>
      </c>
      <c r="C220" s="47" t="s">
        <v>102</v>
      </c>
      <c r="D220" s="47" t="s">
        <v>586</v>
      </c>
      <c r="E220" s="48">
        <v>2413304.2785999998</v>
      </c>
      <c r="F220" s="48">
        <v>319642.84490000003</v>
      </c>
      <c r="G220" s="48">
        <v>127857.13800000001</v>
      </c>
      <c r="H220" s="48">
        <v>176354.67300000001</v>
      </c>
      <c r="I220" s="48">
        <v>73481.113800000006</v>
      </c>
      <c r="J220" s="48">
        <v>106639.18829999999</v>
      </c>
      <c r="K220" s="51">
        <v>727109.28289999999</v>
      </c>
      <c r="L220" s="51">
        <f t="shared" si="3"/>
        <v>3944388.5194999995</v>
      </c>
    </row>
    <row r="221" spans="1:12" ht="18">
      <c r="A221" s="45">
        <v>215</v>
      </c>
      <c r="B221" s="46">
        <v>215</v>
      </c>
      <c r="C221" s="47" t="s">
        <v>102</v>
      </c>
      <c r="D221" s="47" t="s">
        <v>102</v>
      </c>
      <c r="E221" s="48">
        <v>2327099.6672</v>
      </c>
      <c r="F221" s="48">
        <v>308225.01929999999</v>
      </c>
      <c r="G221" s="48">
        <v>123290.0077</v>
      </c>
      <c r="H221" s="48">
        <v>170055.18309999999</v>
      </c>
      <c r="I221" s="48">
        <v>70856.326300000001</v>
      </c>
      <c r="J221" s="48">
        <v>102829.9754</v>
      </c>
      <c r="K221" s="51">
        <v>701136.52280000004</v>
      </c>
      <c r="L221" s="51">
        <f t="shared" si="3"/>
        <v>3803492.7017999995</v>
      </c>
    </row>
    <row r="222" spans="1:12" ht="18">
      <c r="A222" s="45">
        <v>216</v>
      </c>
      <c r="B222" s="46">
        <v>216</v>
      </c>
      <c r="C222" s="47" t="s">
        <v>102</v>
      </c>
      <c r="D222" s="47" t="s">
        <v>589</v>
      </c>
      <c r="E222" s="48">
        <v>2319548.1006999998</v>
      </c>
      <c r="F222" s="48">
        <v>307224.81219999999</v>
      </c>
      <c r="G222" s="48">
        <v>122889.9249</v>
      </c>
      <c r="H222" s="48">
        <v>169503.34460000001</v>
      </c>
      <c r="I222" s="48">
        <v>70626.393599999996</v>
      </c>
      <c r="J222" s="48">
        <v>102496.2865</v>
      </c>
      <c r="K222" s="51">
        <v>698861.29619999998</v>
      </c>
      <c r="L222" s="51">
        <f t="shared" si="3"/>
        <v>3791150.1586999996</v>
      </c>
    </row>
    <row r="223" spans="1:12" ht="18">
      <c r="A223" s="45">
        <v>217</v>
      </c>
      <c r="B223" s="46">
        <v>217</v>
      </c>
      <c r="C223" s="47" t="s">
        <v>102</v>
      </c>
      <c r="D223" s="47" t="s">
        <v>591</v>
      </c>
      <c r="E223" s="48">
        <v>2410919.6833000001</v>
      </c>
      <c r="F223" s="48">
        <v>319327.00449999998</v>
      </c>
      <c r="G223" s="48">
        <v>127730.8018</v>
      </c>
      <c r="H223" s="48">
        <v>176180.41630000001</v>
      </c>
      <c r="I223" s="48">
        <v>73408.506800000003</v>
      </c>
      <c r="J223" s="48">
        <v>106533.8177</v>
      </c>
      <c r="K223" s="51">
        <v>726390.82350000006</v>
      </c>
      <c r="L223" s="51">
        <f t="shared" si="3"/>
        <v>3940491.0539000002</v>
      </c>
    </row>
    <row r="224" spans="1:12" ht="18">
      <c r="A224" s="45">
        <v>218</v>
      </c>
      <c r="B224" s="46">
        <v>218</v>
      </c>
      <c r="C224" s="47" t="s">
        <v>102</v>
      </c>
      <c r="D224" s="47" t="s">
        <v>593</v>
      </c>
      <c r="E224" s="48">
        <v>2816975.9865999999</v>
      </c>
      <c r="F224" s="48">
        <v>373109.27850000001</v>
      </c>
      <c r="G224" s="48">
        <v>149243.7114</v>
      </c>
      <c r="H224" s="48">
        <v>205853.39509999999</v>
      </c>
      <c r="I224" s="48">
        <v>85772.247900000002</v>
      </c>
      <c r="J224" s="48">
        <v>124476.65029999999</v>
      </c>
      <c r="K224" s="51">
        <v>848732.34089999995</v>
      </c>
      <c r="L224" s="51">
        <f t="shared" si="3"/>
        <v>4604163.6106999991</v>
      </c>
    </row>
    <row r="225" spans="1:12" ht="18">
      <c r="A225" s="45">
        <v>219</v>
      </c>
      <c r="B225" s="46">
        <v>219</v>
      </c>
      <c r="C225" s="47" t="s">
        <v>102</v>
      </c>
      <c r="D225" s="47" t="s">
        <v>595</v>
      </c>
      <c r="E225" s="48">
        <v>2495202.2773000002</v>
      </c>
      <c r="F225" s="48">
        <v>330490.25829999999</v>
      </c>
      <c r="G225" s="48">
        <v>132196.10329999999</v>
      </c>
      <c r="H225" s="48">
        <v>182339.4529</v>
      </c>
      <c r="I225" s="48">
        <v>75974.771999999997</v>
      </c>
      <c r="J225" s="48">
        <v>110258.1004</v>
      </c>
      <c r="K225" s="51">
        <v>751784.49509999994</v>
      </c>
      <c r="L225" s="51">
        <f t="shared" si="3"/>
        <v>4078245.4592999998</v>
      </c>
    </row>
    <row r="226" spans="1:12" ht="18">
      <c r="A226" s="45">
        <v>220</v>
      </c>
      <c r="B226" s="46">
        <v>220</v>
      </c>
      <c r="C226" s="47" t="s">
        <v>102</v>
      </c>
      <c r="D226" s="47" t="s">
        <v>597</v>
      </c>
      <c r="E226" s="48">
        <v>2257560.2543000001</v>
      </c>
      <c r="F226" s="48">
        <v>299014.50410000002</v>
      </c>
      <c r="G226" s="48">
        <v>119605.8017</v>
      </c>
      <c r="H226" s="48">
        <v>164973.51949999999</v>
      </c>
      <c r="I226" s="48">
        <v>68738.966499999995</v>
      </c>
      <c r="J226" s="48">
        <v>99757.164999999994</v>
      </c>
      <c r="K226" s="51">
        <v>680184.85369999998</v>
      </c>
      <c r="L226" s="51">
        <f t="shared" si="3"/>
        <v>3689835.0648000003</v>
      </c>
    </row>
    <row r="227" spans="1:12" ht="18">
      <c r="A227" s="45">
        <v>221</v>
      </c>
      <c r="B227" s="46">
        <v>221</v>
      </c>
      <c r="C227" s="47" t="s">
        <v>102</v>
      </c>
      <c r="D227" s="47" t="s">
        <v>599</v>
      </c>
      <c r="E227" s="48">
        <v>3135741.4273000001</v>
      </c>
      <c r="F227" s="48">
        <v>415329.85269999999</v>
      </c>
      <c r="G227" s="48">
        <v>166131.9411</v>
      </c>
      <c r="H227" s="48">
        <v>229147.505</v>
      </c>
      <c r="I227" s="48">
        <v>95478.127099999998</v>
      </c>
      <c r="J227" s="48">
        <v>138562.27059999999</v>
      </c>
      <c r="K227" s="51">
        <v>944773.81940000004</v>
      </c>
      <c r="L227" s="51">
        <f t="shared" si="3"/>
        <v>5125164.9432000006</v>
      </c>
    </row>
    <row r="228" spans="1:12" ht="18">
      <c r="A228" s="45">
        <v>222</v>
      </c>
      <c r="B228" s="46">
        <v>222</v>
      </c>
      <c r="C228" s="47" t="s">
        <v>102</v>
      </c>
      <c r="D228" s="47" t="s">
        <v>601</v>
      </c>
      <c r="E228" s="48">
        <v>2432661.3746000002</v>
      </c>
      <c r="F228" s="48">
        <v>322206.69780000002</v>
      </c>
      <c r="G228" s="48">
        <v>128882.67909999999</v>
      </c>
      <c r="H228" s="48">
        <v>177769.2126</v>
      </c>
      <c r="I228" s="48">
        <v>74070.5052</v>
      </c>
      <c r="J228" s="48">
        <v>107494.5405</v>
      </c>
      <c r="K228" s="51">
        <v>732941.42119999998</v>
      </c>
      <c r="L228" s="51">
        <f t="shared" si="3"/>
        <v>3976026.4310000008</v>
      </c>
    </row>
    <row r="229" spans="1:12" ht="18">
      <c r="A229" s="45">
        <v>223</v>
      </c>
      <c r="B229" s="46">
        <v>223</v>
      </c>
      <c r="C229" s="47" t="s">
        <v>102</v>
      </c>
      <c r="D229" s="47" t="s">
        <v>603</v>
      </c>
      <c r="E229" s="48">
        <v>2684254.9613999999</v>
      </c>
      <c r="F229" s="48">
        <v>355530.3406</v>
      </c>
      <c r="G229" s="48">
        <v>142212.13630000001</v>
      </c>
      <c r="H229" s="48">
        <v>196154.67069999999</v>
      </c>
      <c r="I229" s="48">
        <v>81731.112800000003</v>
      </c>
      <c r="J229" s="48">
        <v>118611.9682</v>
      </c>
      <c r="K229" s="51">
        <v>808744.55720000004</v>
      </c>
      <c r="L229" s="51">
        <f t="shared" si="3"/>
        <v>4387239.7472000001</v>
      </c>
    </row>
    <row r="230" spans="1:12" ht="18">
      <c r="A230" s="45">
        <v>224</v>
      </c>
      <c r="B230" s="46">
        <v>224</v>
      </c>
      <c r="C230" s="47" t="s">
        <v>102</v>
      </c>
      <c r="D230" s="47" t="s">
        <v>604</v>
      </c>
      <c r="E230" s="48">
        <v>2939925.2129000002</v>
      </c>
      <c r="F230" s="48">
        <v>389393.93890000001</v>
      </c>
      <c r="G230" s="48">
        <v>155757.57560000001</v>
      </c>
      <c r="H230" s="48">
        <v>214838.03520000001</v>
      </c>
      <c r="I230" s="48">
        <v>89515.847999999998</v>
      </c>
      <c r="J230" s="48">
        <v>129909.53569999999</v>
      </c>
      <c r="K230" s="51">
        <v>885775.95970000001</v>
      </c>
      <c r="L230" s="51">
        <f t="shared" si="3"/>
        <v>4805116.1060000006</v>
      </c>
    </row>
    <row r="231" spans="1:12" ht="18">
      <c r="A231" s="45">
        <v>225</v>
      </c>
      <c r="B231" s="46">
        <v>225</v>
      </c>
      <c r="C231" s="47" t="s">
        <v>103</v>
      </c>
      <c r="D231" s="47" t="s">
        <v>609</v>
      </c>
      <c r="E231" s="48">
        <v>3052267.1815999998</v>
      </c>
      <c r="F231" s="48">
        <v>404273.66489999997</v>
      </c>
      <c r="G231" s="48">
        <v>161709.46599999999</v>
      </c>
      <c r="H231" s="48">
        <v>223047.5393</v>
      </c>
      <c r="I231" s="48">
        <v>92936.474700000006</v>
      </c>
      <c r="J231" s="48">
        <v>134873.7072</v>
      </c>
      <c r="K231" s="51">
        <v>919623.69660000002</v>
      </c>
      <c r="L231" s="51">
        <f t="shared" si="3"/>
        <v>4988731.7302999999</v>
      </c>
    </row>
    <row r="232" spans="1:12" ht="18">
      <c r="A232" s="45">
        <v>226</v>
      </c>
      <c r="B232" s="46">
        <v>226</v>
      </c>
      <c r="C232" s="47" t="s">
        <v>103</v>
      </c>
      <c r="D232" s="47" t="s">
        <v>611</v>
      </c>
      <c r="E232" s="48">
        <v>2898989.6538999998</v>
      </c>
      <c r="F232" s="48">
        <v>383972.0123</v>
      </c>
      <c r="G232" s="48">
        <v>153588.80489999999</v>
      </c>
      <c r="H232" s="48">
        <v>211846.6275</v>
      </c>
      <c r="I232" s="48">
        <v>88269.428100000005</v>
      </c>
      <c r="J232" s="48">
        <v>128100.67359999999</v>
      </c>
      <c r="K232" s="51">
        <v>873442.4031</v>
      </c>
      <c r="L232" s="51">
        <f t="shared" si="3"/>
        <v>4738209.6033999994</v>
      </c>
    </row>
    <row r="233" spans="1:12" ht="18">
      <c r="A233" s="45">
        <v>227</v>
      </c>
      <c r="B233" s="46">
        <v>227</v>
      </c>
      <c r="C233" s="47" t="s">
        <v>103</v>
      </c>
      <c r="D233" s="47" t="s">
        <v>612</v>
      </c>
      <c r="E233" s="48">
        <v>1918314.5517</v>
      </c>
      <c r="F233" s="48">
        <v>254081.31340000001</v>
      </c>
      <c r="G233" s="48">
        <v>101632.52529999999</v>
      </c>
      <c r="H233" s="48">
        <v>140182.7936</v>
      </c>
      <c r="I233" s="48">
        <v>58409.497300000003</v>
      </c>
      <c r="J233" s="48">
        <v>84766.562000000005</v>
      </c>
      <c r="K233" s="51">
        <v>577972.83609999996</v>
      </c>
      <c r="L233" s="51">
        <f t="shared" si="3"/>
        <v>3135360.0793999997</v>
      </c>
    </row>
    <row r="234" spans="1:12" ht="36">
      <c r="A234" s="45">
        <v>228</v>
      </c>
      <c r="B234" s="46">
        <v>228</v>
      </c>
      <c r="C234" s="47" t="s">
        <v>103</v>
      </c>
      <c r="D234" s="47" t="s">
        <v>614</v>
      </c>
      <c r="E234" s="48">
        <v>1974961.3511000001</v>
      </c>
      <c r="F234" s="48">
        <v>261584.19820000001</v>
      </c>
      <c r="G234" s="48">
        <v>104633.6793</v>
      </c>
      <c r="H234" s="48">
        <v>144322.31630000001</v>
      </c>
      <c r="I234" s="48">
        <v>60134.2984</v>
      </c>
      <c r="J234" s="48">
        <v>87269.6731</v>
      </c>
      <c r="K234" s="51">
        <v>595040.0638</v>
      </c>
      <c r="L234" s="51">
        <f t="shared" si="3"/>
        <v>3227945.5802000002</v>
      </c>
    </row>
    <row r="235" spans="1:12" ht="36">
      <c r="A235" s="45">
        <v>229</v>
      </c>
      <c r="B235" s="46">
        <v>229</v>
      </c>
      <c r="C235" s="47" t="s">
        <v>103</v>
      </c>
      <c r="D235" s="47" t="s">
        <v>616</v>
      </c>
      <c r="E235" s="48">
        <v>2364709.9086000002</v>
      </c>
      <c r="F235" s="48">
        <v>313206.50660000002</v>
      </c>
      <c r="G235" s="48">
        <v>125282.6026</v>
      </c>
      <c r="H235" s="48">
        <v>172803.58989999999</v>
      </c>
      <c r="I235" s="48">
        <v>72001.495800000004</v>
      </c>
      <c r="J235" s="48">
        <v>104491.8983</v>
      </c>
      <c r="K235" s="51">
        <v>712468.18779999996</v>
      </c>
      <c r="L235" s="51">
        <f t="shared" si="3"/>
        <v>3864964.1896000002</v>
      </c>
    </row>
    <row r="236" spans="1:12" ht="18">
      <c r="A236" s="45">
        <v>230</v>
      </c>
      <c r="B236" s="46">
        <v>230</v>
      </c>
      <c r="C236" s="47" t="s">
        <v>103</v>
      </c>
      <c r="D236" s="47" t="s">
        <v>618</v>
      </c>
      <c r="E236" s="48">
        <v>2009917.9331</v>
      </c>
      <c r="F236" s="48">
        <v>266214.20750000002</v>
      </c>
      <c r="G236" s="48">
        <v>106485.683</v>
      </c>
      <c r="H236" s="48">
        <v>146876.80420000001</v>
      </c>
      <c r="I236" s="48">
        <v>61198.668400000002</v>
      </c>
      <c r="J236" s="48">
        <v>88814.335999999996</v>
      </c>
      <c r="K236" s="51">
        <v>605572.20239999995</v>
      </c>
      <c r="L236" s="51">
        <f t="shared" si="3"/>
        <v>3285079.8346000002</v>
      </c>
    </row>
    <row r="237" spans="1:12" ht="36">
      <c r="A237" s="45">
        <v>231</v>
      </c>
      <c r="B237" s="46">
        <v>231</v>
      </c>
      <c r="C237" s="47" t="s">
        <v>103</v>
      </c>
      <c r="D237" s="47" t="s">
        <v>620</v>
      </c>
      <c r="E237" s="48">
        <v>2011766.6213</v>
      </c>
      <c r="F237" s="48">
        <v>266459.06679999997</v>
      </c>
      <c r="G237" s="48">
        <v>106583.62669999999</v>
      </c>
      <c r="H237" s="48">
        <v>147011.8989</v>
      </c>
      <c r="I237" s="48">
        <v>61254.957900000001</v>
      </c>
      <c r="J237" s="48">
        <v>88896.025899999993</v>
      </c>
      <c r="K237" s="51">
        <v>606129.19739999995</v>
      </c>
      <c r="L237" s="51">
        <f t="shared" si="3"/>
        <v>3288101.3948999993</v>
      </c>
    </row>
    <row r="238" spans="1:12" ht="18">
      <c r="A238" s="45">
        <v>232</v>
      </c>
      <c r="B238" s="46">
        <v>232</v>
      </c>
      <c r="C238" s="47" t="s">
        <v>103</v>
      </c>
      <c r="D238" s="47" t="s">
        <v>622</v>
      </c>
      <c r="E238" s="48">
        <v>2333816.9975999999</v>
      </c>
      <c r="F238" s="48">
        <v>309114.7317</v>
      </c>
      <c r="G238" s="48">
        <v>123645.8927</v>
      </c>
      <c r="H238" s="48">
        <v>170546.0589</v>
      </c>
      <c r="I238" s="48">
        <v>71060.857900000003</v>
      </c>
      <c r="J238" s="48">
        <v>103126.8011</v>
      </c>
      <c r="K238" s="51">
        <v>703160.4007</v>
      </c>
      <c r="L238" s="51">
        <f t="shared" si="3"/>
        <v>3814471.7406000001</v>
      </c>
    </row>
    <row r="239" spans="1:12" ht="18">
      <c r="A239" s="45">
        <v>233</v>
      </c>
      <c r="B239" s="46">
        <v>233</v>
      </c>
      <c r="C239" s="47" t="s">
        <v>103</v>
      </c>
      <c r="D239" s="47" t="s">
        <v>624</v>
      </c>
      <c r="E239" s="48">
        <v>2568652.0614999998</v>
      </c>
      <c r="F239" s="48">
        <v>340218.70329999999</v>
      </c>
      <c r="G239" s="48">
        <v>136087.48130000001</v>
      </c>
      <c r="H239" s="48">
        <v>187706.8708</v>
      </c>
      <c r="I239" s="48">
        <v>78211.196200000006</v>
      </c>
      <c r="J239" s="48">
        <v>113503.7025</v>
      </c>
      <c r="K239" s="51">
        <v>773914.32779999997</v>
      </c>
      <c r="L239" s="51">
        <f t="shared" si="3"/>
        <v>4198294.3434000006</v>
      </c>
    </row>
    <row r="240" spans="1:12" ht="18">
      <c r="A240" s="45">
        <v>234</v>
      </c>
      <c r="B240" s="46">
        <v>234</v>
      </c>
      <c r="C240" s="47" t="s">
        <v>103</v>
      </c>
      <c r="D240" s="47" t="s">
        <v>626</v>
      </c>
      <c r="E240" s="48">
        <v>1869071.3100999999</v>
      </c>
      <c r="F240" s="48">
        <v>247559.0319</v>
      </c>
      <c r="G240" s="48">
        <v>99023.612699999998</v>
      </c>
      <c r="H240" s="48">
        <v>136584.2934</v>
      </c>
      <c r="I240" s="48">
        <v>56910.122300000003</v>
      </c>
      <c r="J240" s="48">
        <v>82590.599600000001</v>
      </c>
      <c r="K240" s="51">
        <v>563136.24109999998</v>
      </c>
      <c r="L240" s="51">
        <f t="shared" si="3"/>
        <v>3054875.211099999</v>
      </c>
    </row>
    <row r="241" spans="1:12" ht="18">
      <c r="A241" s="45">
        <v>235</v>
      </c>
      <c r="B241" s="46">
        <v>235</v>
      </c>
      <c r="C241" s="47" t="s">
        <v>103</v>
      </c>
      <c r="D241" s="47" t="s">
        <v>628</v>
      </c>
      <c r="E241" s="48">
        <v>3207117.9232000001</v>
      </c>
      <c r="F241" s="48">
        <v>424783.69010000001</v>
      </c>
      <c r="G241" s="48">
        <v>169913.476</v>
      </c>
      <c r="H241" s="48">
        <v>234363.41519999999</v>
      </c>
      <c r="I241" s="48">
        <v>97651.422999999995</v>
      </c>
      <c r="J241" s="48">
        <v>141716.25820000001</v>
      </c>
      <c r="K241" s="51">
        <v>966278.98690000002</v>
      </c>
      <c r="L241" s="51">
        <f t="shared" si="3"/>
        <v>5241825.1726000002</v>
      </c>
    </row>
    <row r="242" spans="1:12" ht="18">
      <c r="A242" s="45">
        <v>236</v>
      </c>
      <c r="B242" s="46">
        <v>236</v>
      </c>
      <c r="C242" s="47" t="s">
        <v>103</v>
      </c>
      <c r="D242" s="47" t="s">
        <v>630</v>
      </c>
      <c r="E242" s="48">
        <v>3300634.574</v>
      </c>
      <c r="F242" s="48">
        <v>437169.99739999999</v>
      </c>
      <c r="G242" s="48">
        <v>174867.99890000001</v>
      </c>
      <c r="H242" s="48">
        <v>241197.23989999999</v>
      </c>
      <c r="I242" s="48">
        <v>100498.85</v>
      </c>
      <c r="J242" s="48">
        <v>145848.57579999999</v>
      </c>
      <c r="K242" s="51">
        <v>994454.80610000005</v>
      </c>
      <c r="L242" s="51">
        <f t="shared" si="3"/>
        <v>5394672.0420999993</v>
      </c>
    </row>
    <row r="243" spans="1:12" ht="18">
      <c r="A243" s="45">
        <v>237</v>
      </c>
      <c r="B243" s="46">
        <v>237</v>
      </c>
      <c r="C243" s="47" t="s">
        <v>103</v>
      </c>
      <c r="D243" s="47" t="s">
        <v>632</v>
      </c>
      <c r="E243" s="48">
        <v>2587061.3731999998</v>
      </c>
      <c r="F243" s="48">
        <v>342657.022</v>
      </c>
      <c r="G243" s="48">
        <v>137062.8088</v>
      </c>
      <c r="H243" s="48">
        <v>189052.15</v>
      </c>
      <c r="I243" s="48">
        <v>78771.729200000002</v>
      </c>
      <c r="J243" s="48">
        <v>114317.17389999999</v>
      </c>
      <c r="K243" s="51">
        <v>779460.90619999997</v>
      </c>
      <c r="L243" s="51">
        <f t="shared" si="3"/>
        <v>4228383.1632999992</v>
      </c>
    </row>
    <row r="244" spans="1:12" ht="36">
      <c r="A244" s="45">
        <v>238</v>
      </c>
      <c r="B244" s="46">
        <v>238</v>
      </c>
      <c r="C244" s="47" t="s">
        <v>103</v>
      </c>
      <c r="D244" s="47" t="s">
        <v>633</v>
      </c>
      <c r="E244" s="48">
        <v>2467216.3021999998</v>
      </c>
      <c r="F244" s="48">
        <v>326783.50790000003</v>
      </c>
      <c r="G244" s="48">
        <v>130713.4032</v>
      </c>
      <c r="H244" s="48">
        <v>180294.3492</v>
      </c>
      <c r="I244" s="48">
        <v>75122.645499999999</v>
      </c>
      <c r="J244" s="48">
        <v>109021.455</v>
      </c>
      <c r="K244" s="51">
        <v>743352.54460000002</v>
      </c>
      <c r="L244" s="51">
        <f t="shared" si="3"/>
        <v>4032504.2076000003</v>
      </c>
    </row>
    <row r="245" spans="1:12" ht="36">
      <c r="A245" s="45">
        <v>239</v>
      </c>
      <c r="B245" s="46">
        <v>239</v>
      </c>
      <c r="C245" s="47" t="s">
        <v>103</v>
      </c>
      <c r="D245" s="47" t="s">
        <v>635</v>
      </c>
      <c r="E245" s="48">
        <v>2692763.5909000002</v>
      </c>
      <c r="F245" s="48">
        <v>356657.31099999999</v>
      </c>
      <c r="G245" s="48">
        <v>142662.92439999999</v>
      </c>
      <c r="H245" s="48">
        <v>196776.44750000001</v>
      </c>
      <c r="I245" s="48">
        <v>81990.186400000006</v>
      </c>
      <c r="J245" s="48">
        <v>118987.94779999999</v>
      </c>
      <c r="K245" s="51">
        <v>811308.13919999998</v>
      </c>
      <c r="L245" s="51">
        <f t="shared" si="3"/>
        <v>4401146.5471999999</v>
      </c>
    </row>
    <row r="246" spans="1:12" ht="18">
      <c r="A246" s="45">
        <v>240</v>
      </c>
      <c r="B246" s="46">
        <v>240</v>
      </c>
      <c r="C246" s="47" t="s">
        <v>103</v>
      </c>
      <c r="D246" s="47" t="s">
        <v>637</v>
      </c>
      <c r="E246" s="48">
        <v>2362113.0471000001</v>
      </c>
      <c r="F246" s="48">
        <v>312862.55160000001</v>
      </c>
      <c r="G246" s="48">
        <v>125145.0206</v>
      </c>
      <c r="H246" s="48">
        <v>172613.82149999999</v>
      </c>
      <c r="I246" s="48">
        <v>71922.425600000002</v>
      </c>
      <c r="J246" s="48">
        <v>104377.14810000001</v>
      </c>
      <c r="K246" s="51">
        <v>711685.77419999999</v>
      </c>
      <c r="L246" s="51">
        <f t="shared" si="3"/>
        <v>3860719.7886999999</v>
      </c>
    </row>
    <row r="247" spans="1:12" ht="18">
      <c r="A247" s="45">
        <v>241</v>
      </c>
      <c r="B247" s="46">
        <v>241</v>
      </c>
      <c r="C247" s="47" t="s">
        <v>103</v>
      </c>
      <c r="D247" s="47" t="s">
        <v>639</v>
      </c>
      <c r="E247" s="48">
        <v>1937253.4432000001</v>
      </c>
      <c r="F247" s="48">
        <v>256589.77499999999</v>
      </c>
      <c r="G247" s="48">
        <v>102635.91</v>
      </c>
      <c r="H247" s="48">
        <v>141566.77239999999</v>
      </c>
      <c r="I247" s="48">
        <v>58986.155200000001</v>
      </c>
      <c r="J247" s="48">
        <v>85603.434500000003</v>
      </c>
      <c r="K247" s="51">
        <v>583678.97259999998</v>
      </c>
      <c r="L247" s="51">
        <f t="shared" si="3"/>
        <v>3166314.4629000002</v>
      </c>
    </row>
    <row r="248" spans="1:12" ht="18">
      <c r="A248" s="45">
        <v>242</v>
      </c>
      <c r="B248" s="46">
        <v>242</v>
      </c>
      <c r="C248" s="47" t="s">
        <v>103</v>
      </c>
      <c r="D248" s="47" t="s">
        <v>641</v>
      </c>
      <c r="E248" s="48">
        <v>2410716.4679</v>
      </c>
      <c r="F248" s="48">
        <v>319300.08860000002</v>
      </c>
      <c r="G248" s="48">
        <v>127720.03539999999</v>
      </c>
      <c r="H248" s="48">
        <v>176165.5661</v>
      </c>
      <c r="I248" s="48">
        <v>73402.319199999998</v>
      </c>
      <c r="J248" s="48">
        <v>106524.838</v>
      </c>
      <c r="K248" s="51">
        <v>726329.59629999998</v>
      </c>
      <c r="L248" s="51">
        <f t="shared" si="3"/>
        <v>3940158.9114999995</v>
      </c>
    </row>
    <row r="249" spans="1:12" ht="18">
      <c r="A249" s="45">
        <v>243</v>
      </c>
      <c r="B249" s="46">
        <v>243</v>
      </c>
      <c r="C249" s="47" t="s">
        <v>104</v>
      </c>
      <c r="D249" s="47" t="s">
        <v>645</v>
      </c>
      <c r="E249" s="48">
        <v>2832643.1453999998</v>
      </c>
      <c r="F249" s="48">
        <v>375184.3982</v>
      </c>
      <c r="G249" s="48">
        <v>150073.75930000001</v>
      </c>
      <c r="H249" s="48">
        <v>206998.2887</v>
      </c>
      <c r="I249" s="48">
        <v>86249.286900000006</v>
      </c>
      <c r="J249" s="48">
        <v>125168.9513</v>
      </c>
      <c r="K249" s="51">
        <v>853452.73060000001</v>
      </c>
      <c r="L249" s="51">
        <f t="shared" si="3"/>
        <v>4629770.5603999998</v>
      </c>
    </row>
    <row r="250" spans="1:12" ht="18">
      <c r="A250" s="45">
        <v>244</v>
      </c>
      <c r="B250" s="46">
        <v>244</v>
      </c>
      <c r="C250" s="47" t="s">
        <v>104</v>
      </c>
      <c r="D250" s="47" t="s">
        <v>647</v>
      </c>
      <c r="E250" s="48">
        <v>2155450.0219999999</v>
      </c>
      <c r="F250" s="48">
        <v>285489.97450000001</v>
      </c>
      <c r="G250" s="48">
        <v>114195.9898</v>
      </c>
      <c r="H250" s="48">
        <v>157511.7101</v>
      </c>
      <c r="I250" s="48">
        <v>65629.879199999996</v>
      </c>
      <c r="J250" s="48">
        <v>95245.113899999997</v>
      </c>
      <c r="K250" s="51">
        <v>649419.85719999997</v>
      </c>
      <c r="L250" s="51">
        <f t="shared" si="3"/>
        <v>3522942.5466999994</v>
      </c>
    </row>
    <row r="251" spans="1:12" ht="18">
      <c r="A251" s="45">
        <v>245</v>
      </c>
      <c r="B251" s="46">
        <v>245</v>
      </c>
      <c r="C251" s="47" t="s">
        <v>104</v>
      </c>
      <c r="D251" s="47" t="s">
        <v>649</v>
      </c>
      <c r="E251" s="48">
        <v>2055191.2890999999</v>
      </c>
      <c r="F251" s="48">
        <v>272210.6765</v>
      </c>
      <c r="G251" s="48">
        <v>108884.2706</v>
      </c>
      <c r="H251" s="48">
        <v>150185.2009</v>
      </c>
      <c r="I251" s="48">
        <v>62577.167000000001</v>
      </c>
      <c r="J251" s="48">
        <v>90814.876900000003</v>
      </c>
      <c r="K251" s="51">
        <v>619212.70259999996</v>
      </c>
      <c r="L251" s="51">
        <f t="shared" si="3"/>
        <v>3359076.1835999996</v>
      </c>
    </row>
    <row r="252" spans="1:12" ht="18">
      <c r="A252" s="45">
        <v>246</v>
      </c>
      <c r="B252" s="46">
        <v>246</v>
      </c>
      <c r="C252" s="47" t="s">
        <v>104</v>
      </c>
      <c r="D252" s="47" t="s">
        <v>651</v>
      </c>
      <c r="E252" s="48">
        <v>2122096.5795999998</v>
      </c>
      <c r="F252" s="48">
        <v>281072.3015</v>
      </c>
      <c r="G252" s="48">
        <v>112428.9206</v>
      </c>
      <c r="H252" s="48">
        <v>155074.3732</v>
      </c>
      <c r="I252" s="48">
        <v>64614.322200000002</v>
      </c>
      <c r="J252" s="48">
        <v>93771.290599999993</v>
      </c>
      <c r="K252" s="51">
        <v>639370.7317</v>
      </c>
      <c r="L252" s="51">
        <f t="shared" si="3"/>
        <v>3468428.5193999992</v>
      </c>
    </row>
    <row r="253" spans="1:12" ht="36">
      <c r="A253" s="45">
        <v>247</v>
      </c>
      <c r="B253" s="46">
        <v>247</v>
      </c>
      <c r="C253" s="47" t="s">
        <v>104</v>
      </c>
      <c r="D253" s="47" t="s">
        <v>653</v>
      </c>
      <c r="E253" s="48">
        <v>2247713.8127000001</v>
      </c>
      <c r="F253" s="48">
        <v>297710.34009999997</v>
      </c>
      <c r="G253" s="48">
        <v>119084.136</v>
      </c>
      <c r="H253" s="48">
        <v>164253.98069999999</v>
      </c>
      <c r="I253" s="48">
        <v>68439.158599999995</v>
      </c>
      <c r="J253" s="48">
        <v>99322.07</v>
      </c>
      <c r="K253" s="51">
        <v>677218.19960000005</v>
      </c>
      <c r="L253" s="51">
        <f t="shared" si="3"/>
        <v>3673741.6977000004</v>
      </c>
    </row>
    <row r="254" spans="1:12" ht="18">
      <c r="A254" s="45">
        <v>248</v>
      </c>
      <c r="B254" s="46">
        <v>248</v>
      </c>
      <c r="C254" s="47" t="s">
        <v>104</v>
      </c>
      <c r="D254" s="47" t="s">
        <v>655</v>
      </c>
      <c r="E254" s="48">
        <v>2291338.0369000002</v>
      </c>
      <c r="F254" s="48">
        <v>303488.3811</v>
      </c>
      <c r="G254" s="48">
        <v>121395.3524</v>
      </c>
      <c r="H254" s="48">
        <v>167441.86540000001</v>
      </c>
      <c r="I254" s="48">
        <v>69767.443899999998</v>
      </c>
      <c r="J254" s="48">
        <v>101249.739</v>
      </c>
      <c r="K254" s="51">
        <v>690361.82949999999</v>
      </c>
      <c r="L254" s="51">
        <f t="shared" si="3"/>
        <v>3745042.6482000002</v>
      </c>
    </row>
    <row r="255" spans="1:12" ht="18">
      <c r="A255" s="45">
        <v>249</v>
      </c>
      <c r="B255" s="46">
        <v>249</v>
      </c>
      <c r="C255" s="47" t="s">
        <v>104</v>
      </c>
      <c r="D255" s="47" t="s">
        <v>657</v>
      </c>
      <c r="E255" s="48">
        <v>1888076.7705999999</v>
      </c>
      <c r="F255" s="48">
        <v>250076.3106</v>
      </c>
      <c r="G255" s="48">
        <v>100030.5242</v>
      </c>
      <c r="H255" s="48">
        <v>137973.13690000001</v>
      </c>
      <c r="I255" s="48">
        <v>57488.807000000001</v>
      </c>
      <c r="J255" s="48">
        <v>83430.413700000005</v>
      </c>
      <c r="K255" s="51">
        <v>568862.43440000003</v>
      </c>
      <c r="L255" s="51">
        <f t="shared" si="3"/>
        <v>3085938.3973999997</v>
      </c>
    </row>
    <row r="256" spans="1:12" ht="18">
      <c r="A256" s="45">
        <v>250</v>
      </c>
      <c r="B256" s="46">
        <v>250</v>
      </c>
      <c r="C256" s="47" t="s">
        <v>104</v>
      </c>
      <c r="D256" s="47" t="s">
        <v>659</v>
      </c>
      <c r="E256" s="48">
        <v>2325959.5422999999</v>
      </c>
      <c r="F256" s="48">
        <v>308074.00949999999</v>
      </c>
      <c r="G256" s="48">
        <v>123229.6038</v>
      </c>
      <c r="H256" s="48">
        <v>169971.86730000001</v>
      </c>
      <c r="I256" s="48">
        <v>70821.611399999994</v>
      </c>
      <c r="J256" s="48">
        <v>102779.5955</v>
      </c>
      <c r="K256" s="51">
        <v>700793.01229999994</v>
      </c>
      <c r="L256" s="51">
        <f t="shared" si="3"/>
        <v>3801629.2420999999</v>
      </c>
    </row>
    <row r="257" spans="1:12" ht="18">
      <c r="A257" s="45">
        <v>251</v>
      </c>
      <c r="B257" s="46">
        <v>251</v>
      </c>
      <c r="C257" s="47" t="s">
        <v>104</v>
      </c>
      <c r="D257" s="47" t="s">
        <v>661</v>
      </c>
      <c r="E257" s="48">
        <v>2488684.2579999999</v>
      </c>
      <c r="F257" s="48">
        <v>329626.9448</v>
      </c>
      <c r="G257" s="48">
        <v>131850.77789999999</v>
      </c>
      <c r="H257" s="48">
        <v>181863.14199999999</v>
      </c>
      <c r="I257" s="48">
        <v>75776.309099999999</v>
      </c>
      <c r="J257" s="48">
        <v>109970.0819</v>
      </c>
      <c r="K257" s="51">
        <v>749820.66799999995</v>
      </c>
      <c r="L257" s="51">
        <f t="shared" si="3"/>
        <v>4067592.1817000005</v>
      </c>
    </row>
    <row r="258" spans="1:12" ht="18">
      <c r="A258" s="45">
        <v>252</v>
      </c>
      <c r="B258" s="46">
        <v>252</v>
      </c>
      <c r="C258" s="47" t="s">
        <v>104</v>
      </c>
      <c r="D258" s="47" t="s">
        <v>663</v>
      </c>
      <c r="E258" s="48">
        <v>2173167.8760000002</v>
      </c>
      <c r="F258" s="48">
        <v>287836.70939999999</v>
      </c>
      <c r="G258" s="48">
        <v>115134.68369999999</v>
      </c>
      <c r="H258" s="48">
        <v>158806.46030000001</v>
      </c>
      <c r="I258" s="48">
        <v>66169.358500000002</v>
      </c>
      <c r="J258" s="48">
        <v>96028.031099999993</v>
      </c>
      <c r="K258" s="51">
        <v>654758.10490000003</v>
      </c>
      <c r="L258" s="51">
        <f t="shared" si="3"/>
        <v>3551901.2239000001</v>
      </c>
    </row>
    <row r="259" spans="1:12" ht="18">
      <c r="A259" s="45">
        <v>253</v>
      </c>
      <c r="B259" s="46">
        <v>253</v>
      </c>
      <c r="C259" s="47" t="s">
        <v>104</v>
      </c>
      <c r="D259" s="47" t="s">
        <v>665</v>
      </c>
      <c r="E259" s="48">
        <v>2328907.696</v>
      </c>
      <c r="F259" s="48">
        <v>308464.49329999997</v>
      </c>
      <c r="G259" s="48">
        <v>123385.79730000001</v>
      </c>
      <c r="H259" s="48">
        <v>170187.30660000001</v>
      </c>
      <c r="I259" s="48">
        <v>70911.377800000002</v>
      </c>
      <c r="J259" s="48">
        <v>102909.86870000001</v>
      </c>
      <c r="K259" s="51">
        <v>701681.26740000001</v>
      </c>
      <c r="L259" s="51">
        <f t="shared" si="3"/>
        <v>3806447.8070999999</v>
      </c>
    </row>
    <row r="260" spans="1:12" ht="18">
      <c r="A260" s="45">
        <v>254</v>
      </c>
      <c r="B260" s="46">
        <v>254</v>
      </c>
      <c r="C260" s="47" t="s">
        <v>104</v>
      </c>
      <c r="D260" s="47" t="s">
        <v>667</v>
      </c>
      <c r="E260" s="48">
        <v>1634334.9324</v>
      </c>
      <c r="F260" s="48">
        <v>216468.1312</v>
      </c>
      <c r="G260" s="48">
        <v>86587.252500000002</v>
      </c>
      <c r="H260" s="48">
        <v>119430.6931</v>
      </c>
      <c r="I260" s="48">
        <v>49762.788800000002</v>
      </c>
      <c r="J260" s="48">
        <v>72218.058900000004</v>
      </c>
      <c r="K260" s="51">
        <v>492412.04739999998</v>
      </c>
      <c r="L260" s="51">
        <f t="shared" si="3"/>
        <v>2671213.9043000001</v>
      </c>
    </row>
    <row r="261" spans="1:12" ht="36">
      <c r="A261" s="45">
        <v>255</v>
      </c>
      <c r="B261" s="46">
        <v>255</v>
      </c>
      <c r="C261" s="47" t="s">
        <v>104</v>
      </c>
      <c r="D261" s="47" t="s">
        <v>669</v>
      </c>
      <c r="E261" s="48">
        <v>2071409.2429</v>
      </c>
      <c r="F261" s="48">
        <v>274358.74920000002</v>
      </c>
      <c r="G261" s="48">
        <v>109743.4997</v>
      </c>
      <c r="H261" s="48">
        <v>151370.3444</v>
      </c>
      <c r="I261" s="48">
        <v>63070.976799999997</v>
      </c>
      <c r="J261" s="48">
        <v>91531.516499999998</v>
      </c>
      <c r="K261" s="51">
        <v>624099.04240000003</v>
      </c>
      <c r="L261" s="51">
        <f t="shared" si="3"/>
        <v>3385583.3718999997</v>
      </c>
    </row>
    <row r="262" spans="1:12" ht="18">
      <c r="A262" s="45">
        <v>256</v>
      </c>
      <c r="B262" s="46">
        <v>256</v>
      </c>
      <c r="C262" s="47" t="s">
        <v>104</v>
      </c>
      <c r="D262" s="47" t="s">
        <v>671</v>
      </c>
      <c r="E262" s="48">
        <v>2021358.0711999999</v>
      </c>
      <c r="F262" s="48">
        <v>267729.4571</v>
      </c>
      <c r="G262" s="48">
        <v>107091.7828</v>
      </c>
      <c r="H262" s="48">
        <v>147712.8039</v>
      </c>
      <c r="I262" s="48">
        <v>61547.001600000003</v>
      </c>
      <c r="J262" s="48">
        <v>89319.853199999998</v>
      </c>
      <c r="K262" s="51">
        <v>609019.0246</v>
      </c>
      <c r="L262" s="51">
        <f t="shared" si="3"/>
        <v>3303777.9944000002</v>
      </c>
    </row>
    <row r="263" spans="1:12" ht="18">
      <c r="A263" s="45">
        <v>257</v>
      </c>
      <c r="B263" s="46">
        <v>257</v>
      </c>
      <c r="C263" s="47" t="s">
        <v>104</v>
      </c>
      <c r="D263" s="47" t="s">
        <v>673</v>
      </c>
      <c r="E263" s="48">
        <v>2167933.7974</v>
      </c>
      <c r="F263" s="48">
        <v>287143.45419999998</v>
      </c>
      <c r="G263" s="48">
        <v>114857.3817</v>
      </c>
      <c r="H263" s="48">
        <v>158423.97469999999</v>
      </c>
      <c r="I263" s="48">
        <v>66009.989499999996</v>
      </c>
      <c r="J263" s="48">
        <v>95796.747399999993</v>
      </c>
      <c r="K263" s="51">
        <v>653181.1189</v>
      </c>
      <c r="L263" s="51">
        <f t="shared" si="3"/>
        <v>3543346.4638</v>
      </c>
    </row>
    <row r="264" spans="1:12" ht="18">
      <c r="A264" s="45">
        <v>258</v>
      </c>
      <c r="B264" s="46">
        <v>258</v>
      </c>
      <c r="C264" s="47" t="s">
        <v>104</v>
      </c>
      <c r="D264" s="47" t="s">
        <v>675</v>
      </c>
      <c r="E264" s="48">
        <v>2107400.7426999998</v>
      </c>
      <c r="F264" s="48">
        <v>279125.83370000002</v>
      </c>
      <c r="G264" s="48">
        <v>111650.33349999999</v>
      </c>
      <c r="H264" s="48">
        <v>154000.46</v>
      </c>
      <c r="I264" s="48">
        <v>64166.8583</v>
      </c>
      <c r="J264" s="48">
        <v>93121.910300000003</v>
      </c>
      <c r="K264" s="51">
        <v>634942.99349999998</v>
      </c>
      <c r="L264" s="51">
        <f t="shared" ref="L264:L327" si="4">E264+F264+G264+H264+I264+J264+K264</f>
        <v>3444409.1319999998</v>
      </c>
    </row>
    <row r="265" spans="1:12" ht="18">
      <c r="A265" s="45">
        <v>259</v>
      </c>
      <c r="B265" s="46">
        <v>259</v>
      </c>
      <c r="C265" s="47" t="s">
        <v>105</v>
      </c>
      <c r="D265" s="47" t="s">
        <v>679</v>
      </c>
      <c r="E265" s="48">
        <v>2639882.341</v>
      </c>
      <c r="F265" s="48">
        <v>349653.17430000001</v>
      </c>
      <c r="G265" s="48">
        <v>139861.2697</v>
      </c>
      <c r="H265" s="48">
        <v>192912.0962</v>
      </c>
      <c r="I265" s="48">
        <v>80380.040099999998</v>
      </c>
      <c r="J265" s="48">
        <v>116651.22900000001</v>
      </c>
      <c r="K265" s="51">
        <v>795375.44149999996</v>
      </c>
      <c r="L265" s="51">
        <f t="shared" si="4"/>
        <v>4314715.5917999996</v>
      </c>
    </row>
    <row r="266" spans="1:12" ht="18">
      <c r="A266" s="45">
        <v>260</v>
      </c>
      <c r="B266" s="46">
        <v>260</v>
      </c>
      <c r="C266" s="47" t="s">
        <v>105</v>
      </c>
      <c r="D266" s="47" t="s">
        <v>681</v>
      </c>
      <c r="E266" s="48">
        <v>2224290.5929999999</v>
      </c>
      <c r="F266" s="48">
        <v>294607.92790000001</v>
      </c>
      <c r="G266" s="48">
        <v>117843.1712</v>
      </c>
      <c r="H266" s="48">
        <v>162542.3051</v>
      </c>
      <c r="I266" s="48">
        <v>67725.960399999996</v>
      </c>
      <c r="J266" s="48">
        <v>98287.043799999999</v>
      </c>
      <c r="K266" s="51">
        <v>670160.97080000001</v>
      </c>
      <c r="L266" s="51">
        <f t="shared" si="4"/>
        <v>3635457.9722000007</v>
      </c>
    </row>
    <row r="267" spans="1:12" ht="18">
      <c r="A267" s="45">
        <v>261</v>
      </c>
      <c r="B267" s="46">
        <v>261</v>
      </c>
      <c r="C267" s="47" t="s">
        <v>105</v>
      </c>
      <c r="D267" s="47" t="s">
        <v>683</v>
      </c>
      <c r="E267" s="48">
        <v>3010813.0684000002</v>
      </c>
      <c r="F267" s="48">
        <v>398783.05570000003</v>
      </c>
      <c r="G267" s="48">
        <v>159513.22229999999</v>
      </c>
      <c r="H267" s="48">
        <v>220018.23759999999</v>
      </c>
      <c r="I267" s="48">
        <v>91674.265700000004</v>
      </c>
      <c r="J267" s="48">
        <v>133041.93119999999</v>
      </c>
      <c r="K267" s="51">
        <v>907133.90379999997</v>
      </c>
      <c r="L267" s="51">
        <f t="shared" si="4"/>
        <v>4920977.6847000001</v>
      </c>
    </row>
    <row r="268" spans="1:12" ht="18">
      <c r="A268" s="45">
        <v>262</v>
      </c>
      <c r="B268" s="46">
        <v>262</v>
      </c>
      <c r="C268" s="47" t="s">
        <v>105</v>
      </c>
      <c r="D268" s="47" t="s">
        <v>685</v>
      </c>
      <c r="E268" s="48">
        <v>2830274.8840999999</v>
      </c>
      <c r="F268" s="48">
        <v>374870.72129999998</v>
      </c>
      <c r="G268" s="48">
        <v>149948.2885</v>
      </c>
      <c r="H268" s="48">
        <v>206825.22560000001</v>
      </c>
      <c r="I268" s="48">
        <v>86177.177299999996</v>
      </c>
      <c r="J268" s="48">
        <v>125064.30250000001</v>
      </c>
      <c r="K268" s="51">
        <v>852739.19240000006</v>
      </c>
      <c r="L268" s="51">
        <f t="shared" si="4"/>
        <v>4625899.7916999999</v>
      </c>
    </row>
    <row r="269" spans="1:12" ht="18">
      <c r="A269" s="45">
        <v>263</v>
      </c>
      <c r="B269" s="46">
        <v>263</v>
      </c>
      <c r="C269" s="47" t="s">
        <v>105</v>
      </c>
      <c r="D269" s="47" t="s">
        <v>687</v>
      </c>
      <c r="E269" s="48">
        <v>2736549.8709</v>
      </c>
      <c r="F269" s="48">
        <v>362456.81640000001</v>
      </c>
      <c r="G269" s="48">
        <v>144982.72659999999</v>
      </c>
      <c r="H269" s="48">
        <v>199976.1746</v>
      </c>
      <c r="I269" s="48">
        <v>83323.406099999993</v>
      </c>
      <c r="J269" s="48">
        <v>120922.7778</v>
      </c>
      <c r="K269" s="51">
        <v>824500.59530000004</v>
      </c>
      <c r="L269" s="51">
        <f t="shared" si="4"/>
        <v>4472712.3676999994</v>
      </c>
    </row>
    <row r="270" spans="1:12" ht="18">
      <c r="A270" s="45">
        <v>264</v>
      </c>
      <c r="B270" s="46">
        <v>264</v>
      </c>
      <c r="C270" s="47" t="s">
        <v>105</v>
      </c>
      <c r="D270" s="47" t="s">
        <v>689</v>
      </c>
      <c r="E270" s="48">
        <v>2631105.8986999998</v>
      </c>
      <c r="F270" s="48">
        <v>348490.73200000002</v>
      </c>
      <c r="G270" s="48">
        <v>139396.2928</v>
      </c>
      <c r="H270" s="48">
        <v>192270.7487</v>
      </c>
      <c r="I270" s="48">
        <v>80112.812000000005</v>
      </c>
      <c r="J270" s="48">
        <v>116263.4152</v>
      </c>
      <c r="K270" s="51">
        <v>792731.16960000002</v>
      </c>
      <c r="L270" s="51">
        <f t="shared" si="4"/>
        <v>4300371.0689999992</v>
      </c>
    </row>
    <row r="271" spans="1:12" ht="18">
      <c r="A271" s="45">
        <v>265</v>
      </c>
      <c r="B271" s="46">
        <v>265</v>
      </c>
      <c r="C271" s="47" t="s">
        <v>105</v>
      </c>
      <c r="D271" s="47" t="s">
        <v>691</v>
      </c>
      <c r="E271" s="48">
        <v>2656590.5676000002</v>
      </c>
      <c r="F271" s="48">
        <v>351866.18369999999</v>
      </c>
      <c r="G271" s="48">
        <v>140746.47349999999</v>
      </c>
      <c r="H271" s="48">
        <v>194133.06690000001</v>
      </c>
      <c r="I271" s="48">
        <v>80888.777900000001</v>
      </c>
      <c r="J271" s="48">
        <v>117389.5328</v>
      </c>
      <c r="K271" s="51">
        <v>800409.49650000001</v>
      </c>
      <c r="L271" s="51">
        <f t="shared" si="4"/>
        <v>4342024.0989000006</v>
      </c>
    </row>
    <row r="272" spans="1:12" ht="18">
      <c r="A272" s="45">
        <v>266</v>
      </c>
      <c r="B272" s="46">
        <v>266</v>
      </c>
      <c r="C272" s="47" t="s">
        <v>105</v>
      </c>
      <c r="D272" s="47" t="s">
        <v>693</v>
      </c>
      <c r="E272" s="48">
        <v>2875273.8714999999</v>
      </c>
      <c r="F272" s="48">
        <v>380830.85009999998</v>
      </c>
      <c r="G272" s="48">
        <v>152332.3401</v>
      </c>
      <c r="H272" s="48">
        <v>210113.57250000001</v>
      </c>
      <c r="I272" s="48">
        <v>87547.321899999995</v>
      </c>
      <c r="J272" s="48">
        <v>127052.7196</v>
      </c>
      <c r="K272" s="51">
        <v>866297.02749999997</v>
      </c>
      <c r="L272" s="51">
        <f t="shared" si="4"/>
        <v>4699447.7032000003</v>
      </c>
    </row>
    <row r="273" spans="1:12" ht="18">
      <c r="A273" s="45">
        <v>267</v>
      </c>
      <c r="B273" s="46">
        <v>267</v>
      </c>
      <c r="C273" s="47" t="s">
        <v>105</v>
      </c>
      <c r="D273" s="47" t="s">
        <v>695</v>
      </c>
      <c r="E273" s="48">
        <v>2616287.4463</v>
      </c>
      <c r="F273" s="48">
        <v>346528.02370000002</v>
      </c>
      <c r="G273" s="48">
        <v>138611.2095</v>
      </c>
      <c r="H273" s="48">
        <v>191187.87520000001</v>
      </c>
      <c r="I273" s="48">
        <v>79661.614700000006</v>
      </c>
      <c r="J273" s="48">
        <v>115608.6168</v>
      </c>
      <c r="K273" s="51">
        <v>788266.48840000003</v>
      </c>
      <c r="L273" s="51">
        <f t="shared" si="4"/>
        <v>4276151.2745999992</v>
      </c>
    </row>
    <row r="274" spans="1:12" ht="18">
      <c r="A274" s="45">
        <v>268</v>
      </c>
      <c r="B274" s="46">
        <v>268</v>
      </c>
      <c r="C274" s="47" t="s">
        <v>105</v>
      </c>
      <c r="D274" s="47" t="s">
        <v>697</v>
      </c>
      <c r="E274" s="48">
        <v>2446667.0142999999</v>
      </c>
      <c r="F274" s="48">
        <v>324061.7488</v>
      </c>
      <c r="G274" s="48">
        <v>129624.6995</v>
      </c>
      <c r="H274" s="48">
        <v>178792.68900000001</v>
      </c>
      <c r="I274" s="48">
        <v>74496.953699999998</v>
      </c>
      <c r="J274" s="48">
        <v>108113.4222</v>
      </c>
      <c r="K274" s="51">
        <v>737161.2084</v>
      </c>
      <c r="L274" s="51">
        <f t="shared" si="4"/>
        <v>3998917.7359000002</v>
      </c>
    </row>
    <row r="275" spans="1:12" ht="18">
      <c r="A275" s="45">
        <v>269</v>
      </c>
      <c r="B275" s="46">
        <v>269</v>
      </c>
      <c r="C275" s="47" t="s">
        <v>105</v>
      </c>
      <c r="D275" s="47" t="s">
        <v>699</v>
      </c>
      <c r="E275" s="48">
        <v>2561495.8996000001</v>
      </c>
      <c r="F275" s="48">
        <v>339270.8676</v>
      </c>
      <c r="G275" s="48">
        <v>135708.34710000001</v>
      </c>
      <c r="H275" s="48">
        <v>187183.927</v>
      </c>
      <c r="I275" s="48">
        <v>77993.302899999995</v>
      </c>
      <c r="J275" s="48">
        <v>113187.4857</v>
      </c>
      <c r="K275" s="51">
        <v>771758.23340000003</v>
      </c>
      <c r="L275" s="51">
        <f t="shared" si="4"/>
        <v>4186598.0633000005</v>
      </c>
    </row>
    <row r="276" spans="1:12" ht="18">
      <c r="A276" s="45">
        <v>270</v>
      </c>
      <c r="B276" s="46">
        <v>270</v>
      </c>
      <c r="C276" s="47" t="s">
        <v>105</v>
      </c>
      <c r="D276" s="47" t="s">
        <v>700</v>
      </c>
      <c r="E276" s="48">
        <v>2487032.9495000001</v>
      </c>
      <c r="F276" s="48">
        <v>329408.22850000003</v>
      </c>
      <c r="G276" s="48">
        <v>131763.29139999999</v>
      </c>
      <c r="H276" s="48">
        <v>181742.47089999999</v>
      </c>
      <c r="I276" s="48">
        <v>75726.029500000004</v>
      </c>
      <c r="J276" s="48">
        <v>109897.11380000001</v>
      </c>
      <c r="K276" s="51">
        <v>749323.14199999999</v>
      </c>
      <c r="L276" s="51">
        <f t="shared" si="4"/>
        <v>4064893.2256000005</v>
      </c>
    </row>
    <row r="277" spans="1:12" ht="18">
      <c r="A277" s="45">
        <v>271</v>
      </c>
      <c r="B277" s="46">
        <v>271</v>
      </c>
      <c r="C277" s="47" t="s">
        <v>105</v>
      </c>
      <c r="D277" s="47" t="s">
        <v>702</v>
      </c>
      <c r="E277" s="48">
        <v>3221033.0178</v>
      </c>
      <c r="F277" s="48">
        <v>426626.74839999998</v>
      </c>
      <c r="G277" s="48">
        <v>170650.69940000001</v>
      </c>
      <c r="H277" s="48">
        <v>235380.27499999999</v>
      </c>
      <c r="I277" s="48">
        <v>98075.114600000001</v>
      </c>
      <c r="J277" s="48">
        <v>142331.13889999999</v>
      </c>
      <c r="K277" s="51">
        <v>970471.49369999999</v>
      </c>
      <c r="L277" s="51">
        <f t="shared" si="4"/>
        <v>5264568.4878000002</v>
      </c>
    </row>
    <row r="278" spans="1:12" ht="18">
      <c r="A278" s="45">
        <v>272</v>
      </c>
      <c r="B278" s="46">
        <v>272</v>
      </c>
      <c r="C278" s="47" t="s">
        <v>105</v>
      </c>
      <c r="D278" s="47" t="s">
        <v>703</v>
      </c>
      <c r="E278" s="48">
        <v>2210081.7206000001</v>
      </c>
      <c r="F278" s="48">
        <v>292725.95870000002</v>
      </c>
      <c r="G278" s="48">
        <v>117090.3835</v>
      </c>
      <c r="H278" s="48">
        <v>161503.97719999999</v>
      </c>
      <c r="I278" s="48">
        <v>67293.323799999998</v>
      </c>
      <c r="J278" s="48">
        <v>97659.181599999996</v>
      </c>
      <c r="K278" s="51">
        <v>665879.95109999995</v>
      </c>
      <c r="L278" s="51">
        <f t="shared" si="4"/>
        <v>3612234.4964999994</v>
      </c>
    </row>
    <row r="279" spans="1:12" ht="18">
      <c r="A279" s="45">
        <v>273</v>
      </c>
      <c r="B279" s="46">
        <v>273</v>
      </c>
      <c r="C279" s="47" t="s">
        <v>105</v>
      </c>
      <c r="D279" s="47" t="s">
        <v>705</v>
      </c>
      <c r="E279" s="48">
        <v>2446203.0545000001</v>
      </c>
      <c r="F279" s="48">
        <v>324000.29719999997</v>
      </c>
      <c r="G279" s="48">
        <v>129600.1189</v>
      </c>
      <c r="H279" s="48">
        <v>178758.78469999999</v>
      </c>
      <c r="I279" s="48">
        <v>74482.8269</v>
      </c>
      <c r="J279" s="48">
        <v>108092.92080000001</v>
      </c>
      <c r="K279" s="51">
        <v>737021.42110000004</v>
      </c>
      <c r="L279" s="51">
        <f t="shared" si="4"/>
        <v>3998159.4241000004</v>
      </c>
    </row>
    <row r="280" spans="1:12" ht="18">
      <c r="A280" s="45">
        <v>274</v>
      </c>
      <c r="B280" s="46">
        <v>274</v>
      </c>
      <c r="C280" s="47" t="s">
        <v>105</v>
      </c>
      <c r="D280" s="47" t="s">
        <v>707</v>
      </c>
      <c r="E280" s="48">
        <v>2777630.9515</v>
      </c>
      <c r="F280" s="48">
        <v>367898.01730000001</v>
      </c>
      <c r="G280" s="48">
        <v>147159.20689999999</v>
      </c>
      <c r="H280" s="48">
        <v>202978.21650000001</v>
      </c>
      <c r="I280" s="48">
        <v>84574.256899999993</v>
      </c>
      <c r="J280" s="48">
        <v>122738.07030000001</v>
      </c>
      <c r="K280" s="51">
        <v>836877.99639999995</v>
      </c>
      <c r="L280" s="51">
        <f t="shared" si="4"/>
        <v>4539856.7157999994</v>
      </c>
    </row>
    <row r="281" spans="1:12" ht="18">
      <c r="A281" s="45">
        <v>275</v>
      </c>
      <c r="B281" s="46">
        <v>275</v>
      </c>
      <c r="C281" s="47" t="s">
        <v>105</v>
      </c>
      <c r="D281" s="47" t="s">
        <v>709</v>
      </c>
      <c r="E281" s="48">
        <v>2300262.3143000002</v>
      </c>
      <c r="F281" s="48">
        <v>304670.40419999999</v>
      </c>
      <c r="G281" s="48">
        <v>121868.1617</v>
      </c>
      <c r="H281" s="48">
        <v>168094.01610000001</v>
      </c>
      <c r="I281" s="48">
        <v>70039.1734</v>
      </c>
      <c r="J281" s="48">
        <v>101644.0854</v>
      </c>
      <c r="K281" s="51">
        <v>693050.64289999998</v>
      </c>
      <c r="L281" s="51">
        <f t="shared" si="4"/>
        <v>3759628.7980000009</v>
      </c>
    </row>
    <row r="282" spans="1:12" ht="18">
      <c r="A282" s="45">
        <v>276</v>
      </c>
      <c r="B282" s="46">
        <v>276</v>
      </c>
      <c r="C282" s="47" t="s">
        <v>106</v>
      </c>
      <c r="D282" s="47" t="s">
        <v>714</v>
      </c>
      <c r="E282" s="48">
        <v>3670109.0301999999</v>
      </c>
      <c r="F282" s="48">
        <v>486106.9952</v>
      </c>
      <c r="G282" s="48">
        <v>194442.79810000001</v>
      </c>
      <c r="H282" s="48">
        <v>268196.96289999998</v>
      </c>
      <c r="I282" s="48">
        <v>111748.73450000001</v>
      </c>
      <c r="J282" s="48">
        <v>162174.92819999999</v>
      </c>
      <c r="K282" s="51">
        <v>1105774.5055</v>
      </c>
      <c r="L282" s="51">
        <f t="shared" si="4"/>
        <v>5998553.9545999998</v>
      </c>
    </row>
    <row r="283" spans="1:12" ht="18">
      <c r="A283" s="45">
        <v>277</v>
      </c>
      <c r="B283" s="46">
        <v>277</v>
      </c>
      <c r="C283" s="47" t="s">
        <v>106</v>
      </c>
      <c r="D283" s="47" t="s">
        <v>716</v>
      </c>
      <c r="E283" s="48">
        <v>2665352.4366000001</v>
      </c>
      <c r="F283" s="48">
        <v>353026.69579999999</v>
      </c>
      <c r="G283" s="48">
        <v>141210.6783</v>
      </c>
      <c r="H283" s="48">
        <v>194773.34940000001</v>
      </c>
      <c r="I283" s="48">
        <v>81155.562300000005</v>
      </c>
      <c r="J283" s="48">
        <v>117776.7026</v>
      </c>
      <c r="K283" s="51">
        <v>803049.37760000001</v>
      </c>
      <c r="L283" s="51">
        <f t="shared" si="4"/>
        <v>4356344.8026000001</v>
      </c>
    </row>
    <row r="284" spans="1:12" ht="18">
      <c r="A284" s="45">
        <v>278</v>
      </c>
      <c r="B284" s="46">
        <v>278</v>
      </c>
      <c r="C284" s="47" t="s">
        <v>106</v>
      </c>
      <c r="D284" s="47" t="s">
        <v>718</v>
      </c>
      <c r="E284" s="48">
        <v>2682618.6675</v>
      </c>
      <c r="F284" s="48">
        <v>355313.61300000001</v>
      </c>
      <c r="G284" s="48">
        <v>142125.44519999999</v>
      </c>
      <c r="H284" s="48">
        <v>196035.0968</v>
      </c>
      <c r="I284" s="48">
        <v>81681.290399999998</v>
      </c>
      <c r="J284" s="48">
        <v>118539.6636</v>
      </c>
      <c r="K284" s="51">
        <v>808251.55489999999</v>
      </c>
      <c r="L284" s="51">
        <f t="shared" si="4"/>
        <v>4384565.3313999996</v>
      </c>
    </row>
    <row r="285" spans="1:12" ht="18">
      <c r="A285" s="45">
        <v>279</v>
      </c>
      <c r="B285" s="46">
        <v>279</v>
      </c>
      <c r="C285" s="47" t="s">
        <v>106</v>
      </c>
      <c r="D285" s="47" t="s">
        <v>720</v>
      </c>
      <c r="E285" s="48">
        <v>2923075.0266</v>
      </c>
      <c r="F285" s="48">
        <v>387162.12689999997</v>
      </c>
      <c r="G285" s="48">
        <v>154864.85070000001</v>
      </c>
      <c r="H285" s="48">
        <v>213606.69070000001</v>
      </c>
      <c r="I285" s="48">
        <v>89002.787800000006</v>
      </c>
      <c r="J285" s="48">
        <v>129164.959</v>
      </c>
      <c r="K285" s="51">
        <v>880699.13329999999</v>
      </c>
      <c r="L285" s="51">
        <f t="shared" si="4"/>
        <v>4777575.5750000002</v>
      </c>
    </row>
    <row r="286" spans="1:12" ht="18">
      <c r="A286" s="45">
        <v>280</v>
      </c>
      <c r="B286" s="46">
        <v>280</v>
      </c>
      <c r="C286" s="47" t="s">
        <v>106</v>
      </c>
      <c r="D286" s="47" t="s">
        <v>722</v>
      </c>
      <c r="E286" s="48">
        <v>2843090.5093</v>
      </c>
      <c r="F286" s="48">
        <v>376568.15460000001</v>
      </c>
      <c r="G286" s="48">
        <v>150627.26180000001</v>
      </c>
      <c r="H286" s="48">
        <v>207761.74050000001</v>
      </c>
      <c r="I286" s="48">
        <v>86567.391900000002</v>
      </c>
      <c r="J286" s="48">
        <v>125630.5999</v>
      </c>
      <c r="K286" s="51">
        <v>856600.43779999996</v>
      </c>
      <c r="L286" s="51">
        <f t="shared" si="4"/>
        <v>4646846.0957999993</v>
      </c>
    </row>
    <row r="287" spans="1:12" ht="18">
      <c r="A287" s="45">
        <v>281</v>
      </c>
      <c r="B287" s="46">
        <v>281</v>
      </c>
      <c r="C287" s="47" t="s">
        <v>106</v>
      </c>
      <c r="D287" s="47" t="s">
        <v>106</v>
      </c>
      <c r="E287" s="48">
        <v>3095764.4095000001</v>
      </c>
      <c r="F287" s="48">
        <v>410034.88520000002</v>
      </c>
      <c r="G287" s="48">
        <v>164013.9541</v>
      </c>
      <c r="H287" s="48">
        <v>226226.14360000001</v>
      </c>
      <c r="I287" s="48">
        <v>94260.893200000006</v>
      </c>
      <c r="J287" s="48">
        <v>136795.76449999999</v>
      </c>
      <c r="K287" s="51">
        <v>932729.06359999999</v>
      </c>
      <c r="L287" s="51">
        <f t="shared" si="4"/>
        <v>5059825.1137000006</v>
      </c>
    </row>
    <row r="288" spans="1:12" ht="18">
      <c r="A288" s="45">
        <v>282</v>
      </c>
      <c r="B288" s="46">
        <v>282</v>
      </c>
      <c r="C288" s="47" t="s">
        <v>106</v>
      </c>
      <c r="D288" s="47" t="s">
        <v>725</v>
      </c>
      <c r="E288" s="48">
        <v>2427365.3681000001</v>
      </c>
      <c r="F288" s="48">
        <v>321505.2402</v>
      </c>
      <c r="G288" s="48">
        <v>128602.0961</v>
      </c>
      <c r="H288" s="48">
        <v>177382.2015</v>
      </c>
      <c r="I288" s="48">
        <v>73909.250599999999</v>
      </c>
      <c r="J288" s="48">
        <v>107260.5203</v>
      </c>
      <c r="K288" s="51">
        <v>731345.77679999999</v>
      </c>
      <c r="L288" s="51">
        <f t="shared" si="4"/>
        <v>3967370.4536000001</v>
      </c>
    </row>
    <row r="289" spans="1:12" ht="18">
      <c r="A289" s="45">
        <v>283</v>
      </c>
      <c r="B289" s="46">
        <v>283</v>
      </c>
      <c r="C289" s="47" t="s">
        <v>106</v>
      </c>
      <c r="D289" s="47" t="s">
        <v>727</v>
      </c>
      <c r="E289" s="48">
        <v>2603796.4816000001</v>
      </c>
      <c r="F289" s="48">
        <v>344873.5919</v>
      </c>
      <c r="G289" s="48">
        <v>137949.43669999999</v>
      </c>
      <c r="H289" s="48">
        <v>190275.0852</v>
      </c>
      <c r="I289" s="48">
        <v>79281.285499999998</v>
      </c>
      <c r="J289" s="48">
        <v>115056.66559999999</v>
      </c>
      <c r="K289" s="51">
        <v>784503.06059999997</v>
      </c>
      <c r="L289" s="51">
        <f t="shared" si="4"/>
        <v>4255735.6071000006</v>
      </c>
    </row>
    <row r="290" spans="1:12" ht="18">
      <c r="A290" s="45">
        <v>284</v>
      </c>
      <c r="B290" s="46">
        <v>284</v>
      </c>
      <c r="C290" s="47" t="s">
        <v>106</v>
      </c>
      <c r="D290" s="47" t="s">
        <v>729</v>
      </c>
      <c r="E290" s="48">
        <v>2373835.7618999998</v>
      </c>
      <c r="F290" s="48">
        <v>314415.22850000003</v>
      </c>
      <c r="G290" s="48">
        <v>125766.0914</v>
      </c>
      <c r="H290" s="48">
        <v>173470.47089999999</v>
      </c>
      <c r="I290" s="48">
        <v>72279.362899999993</v>
      </c>
      <c r="J290" s="48">
        <v>104895.1519</v>
      </c>
      <c r="K290" s="51">
        <v>715217.73439999996</v>
      </c>
      <c r="L290" s="51">
        <f t="shared" si="4"/>
        <v>3879879.8018999998</v>
      </c>
    </row>
    <row r="291" spans="1:12" ht="18">
      <c r="A291" s="45">
        <v>285</v>
      </c>
      <c r="B291" s="46">
        <v>285</v>
      </c>
      <c r="C291" s="47" t="s">
        <v>106</v>
      </c>
      <c r="D291" s="47" t="s">
        <v>731</v>
      </c>
      <c r="E291" s="48">
        <v>2251282.7074000002</v>
      </c>
      <c r="F291" s="48">
        <v>298183.04119999998</v>
      </c>
      <c r="G291" s="48">
        <v>119273.21649999999</v>
      </c>
      <c r="H291" s="48">
        <v>164514.78140000001</v>
      </c>
      <c r="I291" s="48">
        <v>68547.825599999996</v>
      </c>
      <c r="J291" s="48">
        <v>99479.772500000006</v>
      </c>
      <c r="K291" s="51">
        <v>678293.47900000005</v>
      </c>
      <c r="L291" s="51">
        <f t="shared" si="4"/>
        <v>3679574.8236000007</v>
      </c>
    </row>
    <row r="292" spans="1:12" ht="18">
      <c r="A292" s="45">
        <v>286</v>
      </c>
      <c r="B292" s="46">
        <v>286</v>
      </c>
      <c r="C292" s="47" t="s">
        <v>106</v>
      </c>
      <c r="D292" s="47" t="s">
        <v>733</v>
      </c>
      <c r="E292" s="48">
        <v>3072635.7884999998</v>
      </c>
      <c r="F292" s="48">
        <v>406971.4927</v>
      </c>
      <c r="G292" s="48">
        <v>162788.59710000001</v>
      </c>
      <c r="H292" s="48">
        <v>224535.99600000001</v>
      </c>
      <c r="I292" s="48">
        <v>93556.664999999994</v>
      </c>
      <c r="J292" s="48">
        <v>135773.7561</v>
      </c>
      <c r="K292" s="51">
        <v>925760.59499999997</v>
      </c>
      <c r="L292" s="51">
        <f t="shared" si="4"/>
        <v>5022022.890399999</v>
      </c>
    </row>
    <row r="293" spans="1:12" ht="18">
      <c r="A293" s="45">
        <v>287</v>
      </c>
      <c r="B293" s="46">
        <v>287</v>
      </c>
      <c r="C293" s="47" t="s">
        <v>107</v>
      </c>
      <c r="D293" s="47" t="s">
        <v>737</v>
      </c>
      <c r="E293" s="48">
        <v>2401867.6436000001</v>
      </c>
      <c r="F293" s="48">
        <v>318128.05930000002</v>
      </c>
      <c r="G293" s="48">
        <v>127251.2237</v>
      </c>
      <c r="H293" s="48">
        <v>175518.92929999999</v>
      </c>
      <c r="I293" s="48">
        <v>73132.887199999997</v>
      </c>
      <c r="J293" s="48">
        <v>106133.82580000001</v>
      </c>
      <c r="K293" s="51">
        <v>723663.51619999995</v>
      </c>
      <c r="L293" s="51">
        <f t="shared" si="4"/>
        <v>3925696.0850999998</v>
      </c>
    </row>
    <row r="294" spans="1:12" ht="18">
      <c r="A294" s="45">
        <v>288</v>
      </c>
      <c r="B294" s="46">
        <v>288</v>
      </c>
      <c r="C294" s="47" t="s">
        <v>107</v>
      </c>
      <c r="D294" s="47" t="s">
        <v>739</v>
      </c>
      <c r="E294" s="48">
        <v>2260278.5221000002</v>
      </c>
      <c r="F294" s="48">
        <v>299374.53950000001</v>
      </c>
      <c r="G294" s="48">
        <v>119749.8158</v>
      </c>
      <c r="H294" s="48">
        <v>165172.15969999999</v>
      </c>
      <c r="I294" s="48">
        <v>68821.733200000002</v>
      </c>
      <c r="J294" s="48">
        <v>99877.279899999994</v>
      </c>
      <c r="K294" s="51">
        <v>681003.84609999997</v>
      </c>
      <c r="L294" s="51">
        <f t="shared" si="4"/>
        <v>3694277.8963000001</v>
      </c>
    </row>
    <row r="295" spans="1:12" ht="18">
      <c r="A295" s="45">
        <v>289</v>
      </c>
      <c r="B295" s="46">
        <v>289</v>
      </c>
      <c r="C295" s="47" t="s">
        <v>107</v>
      </c>
      <c r="D295" s="47" t="s">
        <v>741</v>
      </c>
      <c r="E295" s="48">
        <v>2076494.3211000001</v>
      </c>
      <c r="F295" s="48">
        <v>275032.26929999999</v>
      </c>
      <c r="G295" s="48">
        <v>110012.9077</v>
      </c>
      <c r="H295" s="48">
        <v>151741.9417</v>
      </c>
      <c r="I295" s="48">
        <v>63225.809000000001</v>
      </c>
      <c r="J295" s="48">
        <v>91756.216100000005</v>
      </c>
      <c r="K295" s="51">
        <v>625631.13580000005</v>
      </c>
      <c r="L295" s="51">
        <f t="shared" si="4"/>
        <v>3393894.6006999994</v>
      </c>
    </row>
    <row r="296" spans="1:12" ht="36">
      <c r="A296" s="45">
        <v>290</v>
      </c>
      <c r="B296" s="46">
        <v>290</v>
      </c>
      <c r="C296" s="47" t="s">
        <v>107</v>
      </c>
      <c r="D296" s="47" t="s">
        <v>743</v>
      </c>
      <c r="E296" s="48">
        <v>2208511.8939999999</v>
      </c>
      <c r="F296" s="48">
        <v>292518.03470000002</v>
      </c>
      <c r="G296" s="48">
        <v>117007.2139</v>
      </c>
      <c r="H296" s="48">
        <v>161389.2605</v>
      </c>
      <c r="I296" s="48">
        <v>67245.525200000004</v>
      </c>
      <c r="J296" s="48">
        <v>97589.813999999998</v>
      </c>
      <c r="K296" s="51">
        <v>665406.97490000003</v>
      </c>
      <c r="L296" s="51">
        <f t="shared" si="4"/>
        <v>3609668.7171999998</v>
      </c>
    </row>
    <row r="297" spans="1:12" ht="18">
      <c r="A297" s="45">
        <v>291</v>
      </c>
      <c r="B297" s="46">
        <v>291</v>
      </c>
      <c r="C297" s="47" t="s">
        <v>107</v>
      </c>
      <c r="D297" s="47" t="s">
        <v>745</v>
      </c>
      <c r="E297" s="48">
        <v>2368201.2379999999</v>
      </c>
      <c r="F297" s="48">
        <v>313668.93420000002</v>
      </c>
      <c r="G297" s="48">
        <v>125467.57369999999</v>
      </c>
      <c r="H297" s="48">
        <v>173058.72229999999</v>
      </c>
      <c r="I297" s="48">
        <v>72107.801000000007</v>
      </c>
      <c r="J297" s="48">
        <v>104646.17329999999</v>
      </c>
      <c r="K297" s="51">
        <v>713520.09739999997</v>
      </c>
      <c r="L297" s="51">
        <f t="shared" si="4"/>
        <v>3870670.5398999997</v>
      </c>
    </row>
    <row r="298" spans="1:12" ht="18">
      <c r="A298" s="45">
        <v>292</v>
      </c>
      <c r="B298" s="46">
        <v>292</v>
      </c>
      <c r="C298" s="47" t="s">
        <v>107</v>
      </c>
      <c r="D298" s="47" t="s">
        <v>747</v>
      </c>
      <c r="E298" s="48">
        <v>2376131.0965</v>
      </c>
      <c r="F298" s="48">
        <v>314719.24619999999</v>
      </c>
      <c r="G298" s="48">
        <v>125887.6985</v>
      </c>
      <c r="H298" s="48">
        <v>173638.20480000001</v>
      </c>
      <c r="I298" s="48">
        <v>72349.251999999993</v>
      </c>
      <c r="J298" s="48">
        <v>104996.5782</v>
      </c>
      <c r="K298" s="51">
        <v>715909.30039999995</v>
      </c>
      <c r="L298" s="51">
        <f t="shared" si="4"/>
        <v>3883631.3765999996</v>
      </c>
    </row>
    <row r="299" spans="1:12" ht="18">
      <c r="A299" s="45">
        <v>293</v>
      </c>
      <c r="B299" s="46">
        <v>293</v>
      </c>
      <c r="C299" s="47" t="s">
        <v>107</v>
      </c>
      <c r="D299" s="47" t="s">
        <v>749</v>
      </c>
      <c r="E299" s="48">
        <v>2126762.6535</v>
      </c>
      <c r="F299" s="48">
        <v>281690.32429999998</v>
      </c>
      <c r="G299" s="48">
        <v>112676.1297</v>
      </c>
      <c r="H299" s="48">
        <v>155415.35140000001</v>
      </c>
      <c r="I299" s="48">
        <v>64756.396399999998</v>
      </c>
      <c r="J299" s="48">
        <v>93977.475200000001</v>
      </c>
      <c r="K299" s="51">
        <v>640776.58239999996</v>
      </c>
      <c r="L299" s="51">
        <f t="shared" si="4"/>
        <v>3476054.9128999999</v>
      </c>
    </row>
    <row r="300" spans="1:12" ht="18">
      <c r="A300" s="45">
        <v>294</v>
      </c>
      <c r="B300" s="46">
        <v>294</v>
      </c>
      <c r="C300" s="47" t="s">
        <v>107</v>
      </c>
      <c r="D300" s="47" t="s">
        <v>751</v>
      </c>
      <c r="E300" s="48">
        <v>2252682.1228999998</v>
      </c>
      <c r="F300" s="48">
        <v>298368.39419999998</v>
      </c>
      <c r="G300" s="48">
        <v>119347.35769999999</v>
      </c>
      <c r="H300" s="48">
        <v>164617.04509999999</v>
      </c>
      <c r="I300" s="48">
        <v>68590.435500000007</v>
      </c>
      <c r="J300" s="48">
        <v>99541.609899999996</v>
      </c>
      <c r="K300" s="51">
        <v>678715.11170000001</v>
      </c>
      <c r="L300" s="51">
        <f t="shared" si="4"/>
        <v>3681862.0770000005</v>
      </c>
    </row>
    <row r="301" spans="1:12" ht="18">
      <c r="A301" s="45">
        <v>295</v>
      </c>
      <c r="B301" s="46">
        <v>295</v>
      </c>
      <c r="C301" s="47" t="s">
        <v>107</v>
      </c>
      <c r="D301" s="47" t="s">
        <v>753</v>
      </c>
      <c r="E301" s="48">
        <v>2534449.5789999999</v>
      </c>
      <c r="F301" s="48">
        <v>335688.5747</v>
      </c>
      <c r="G301" s="48">
        <v>134275.42989999999</v>
      </c>
      <c r="H301" s="48">
        <v>185207.4895</v>
      </c>
      <c r="I301" s="48">
        <v>77169.787299999996</v>
      </c>
      <c r="J301" s="48">
        <v>111992.3618</v>
      </c>
      <c r="K301" s="51">
        <v>763609.3933</v>
      </c>
      <c r="L301" s="51">
        <f t="shared" si="4"/>
        <v>4142392.6154999998</v>
      </c>
    </row>
    <row r="302" spans="1:12" ht="18">
      <c r="A302" s="45">
        <v>296</v>
      </c>
      <c r="B302" s="46">
        <v>296</v>
      </c>
      <c r="C302" s="47" t="s">
        <v>107</v>
      </c>
      <c r="D302" s="47" t="s">
        <v>755</v>
      </c>
      <c r="E302" s="48">
        <v>2240098.7163</v>
      </c>
      <c r="F302" s="48">
        <v>296701.71840000001</v>
      </c>
      <c r="G302" s="48">
        <v>118680.6874</v>
      </c>
      <c r="H302" s="48">
        <v>163697.49979999999</v>
      </c>
      <c r="I302" s="48">
        <v>68207.291599999997</v>
      </c>
      <c r="J302" s="48">
        <v>98985.573799999998</v>
      </c>
      <c r="K302" s="51">
        <v>674923.83189999999</v>
      </c>
      <c r="L302" s="51">
        <f t="shared" si="4"/>
        <v>3661295.3192000003</v>
      </c>
    </row>
    <row r="303" spans="1:12" ht="18">
      <c r="A303" s="45">
        <v>297</v>
      </c>
      <c r="B303" s="46">
        <v>297</v>
      </c>
      <c r="C303" s="47" t="s">
        <v>107</v>
      </c>
      <c r="D303" s="47" t="s">
        <v>757</v>
      </c>
      <c r="E303" s="48">
        <v>2763067.7507000002</v>
      </c>
      <c r="F303" s="48">
        <v>365969.11719999998</v>
      </c>
      <c r="G303" s="48">
        <v>146387.64689999999</v>
      </c>
      <c r="H303" s="48">
        <v>201913.9957</v>
      </c>
      <c r="I303" s="48">
        <v>84130.8315</v>
      </c>
      <c r="J303" s="48">
        <v>122094.5509</v>
      </c>
      <c r="K303" s="51">
        <v>832490.22050000005</v>
      </c>
      <c r="L303" s="51">
        <f t="shared" si="4"/>
        <v>4516054.1134000001</v>
      </c>
    </row>
    <row r="304" spans="1:12" ht="18">
      <c r="A304" s="45">
        <v>298</v>
      </c>
      <c r="B304" s="46">
        <v>298</v>
      </c>
      <c r="C304" s="47" t="s">
        <v>107</v>
      </c>
      <c r="D304" s="47" t="s">
        <v>759</v>
      </c>
      <c r="E304" s="48">
        <v>2346660.6833000001</v>
      </c>
      <c r="F304" s="48">
        <v>310815.88150000002</v>
      </c>
      <c r="G304" s="48">
        <v>124326.3526</v>
      </c>
      <c r="H304" s="48">
        <v>171484.6243</v>
      </c>
      <c r="I304" s="48">
        <v>71451.926800000001</v>
      </c>
      <c r="J304" s="48">
        <v>103694.33839999999</v>
      </c>
      <c r="K304" s="51">
        <v>707030.10049999994</v>
      </c>
      <c r="L304" s="51">
        <f t="shared" si="4"/>
        <v>3835463.9073999999</v>
      </c>
    </row>
    <row r="305" spans="1:12" ht="18">
      <c r="A305" s="45">
        <v>299</v>
      </c>
      <c r="B305" s="46">
        <v>299</v>
      </c>
      <c r="C305" s="47" t="s">
        <v>107</v>
      </c>
      <c r="D305" s="47" t="s">
        <v>761</v>
      </c>
      <c r="E305" s="48">
        <v>2119912.5029000002</v>
      </c>
      <c r="F305" s="48">
        <v>280783.01990000001</v>
      </c>
      <c r="G305" s="48">
        <v>112313.208</v>
      </c>
      <c r="H305" s="48">
        <v>154914.7696</v>
      </c>
      <c r="I305" s="48">
        <v>64547.820699999997</v>
      </c>
      <c r="J305" s="48">
        <v>93674.780499999993</v>
      </c>
      <c r="K305" s="51">
        <v>638712.68680000002</v>
      </c>
      <c r="L305" s="51">
        <f t="shared" si="4"/>
        <v>3464858.7884</v>
      </c>
    </row>
    <row r="306" spans="1:12" ht="18">
      <c r="A306" s="45">
        <v>300</v>
      </c>
      <c r="B306" s="46">
        <v>300</v>
      </c>
      <c r="C306" s="47" t="s">
        <v>107</v>
      </c>
      <c r="D306" s="47" t="s">
        <v>763</v>
      </c>
      <c r="E306" s="48">
        <v>2063020.1616</v>
      </c>
      <c r="F306" s="48">
        <v>273247.61300000001</v>
      </c>
      <c r="G306" s="48">
        <v>109299.04519999999</v>
      </c>
      <c r="H306" s="48">
        <v>150757.30369999999</v>
      </c>
      <c r="I306" s="48">
        <v>62815.5432</v>
      </c>
      <c r="J306" s="48">
        <v>91160.819399999993</v>
      </c>
      <c r="K306" s="51">
        <v>621571.47930000001</v>
      </c>
      <c r="L306" s="51">
        <f t="shared" si="4"/>
        <v>3371871.9654000001</v>
      </c>
    </row>
    <row r="307" spans="1:12" ht="18">
      <c r="A307" s="45">
        <v>301</v>
      </c>
      <c r="B307" s="46">
        <v>301</v>
      </c>
      <c r="C307" s="47" t="s">
        <v>107</v>
      </c>
      <c r="D307" s="47" t="s">
        <v>765</v>
      </c>
      <c r="E307" s="48">
        <v>1837823.9423</v>
      </c>
      <c r="F307" s="48">
        <v>243420.30900000001</v>
      </c>
      <c r="G307" s="48">
        <v>97368.123600000006</v>
      </c>
      <c r="H307" s="48">
        <v>134300.8602</v>
      </c>
      <c r="I307" s="48">
        <v>55958.691700000003</v>
      </c>
      <c r="J307" s="48">
        <v>81209.839600000007</v>
      </c>
      <c r="K307" s="51">
        <v>553721.65899999999</v>
      </c>
      <c r="L307" s="51">
        <f t="shared" si="4"/>
        <v>3003803.4254000001</v>
      </c>
    </row>
    <row r="308" spans="1:12" ht="18">
      <c r="A308" s="45">
        <v>302</v>
      </c>
      <c r="B308" s="46">
        <v>302</v>
      </c>
      <c r="C308" s="47" t="s">
        <v>107</v>
      </c>
      <c r="D308" s="47" t="s">
        <v>767</v>
      </c>
      <c r="E308" s="48">
        <v>1992177.1506000001</v>
      </c>
      <c r="F308" s="48">
        <v>263864.43579999998</v>
      </c>
      <c r="G308" s="48">
        <v>105545.7743</v>
      </c>
      <c r="H308" s="48">
        <v>145580.37839999999</v>
      </c>
      <c r="I308" s="48">
        <v>60658.491000000002</v>
      </c>
      <c r="J308" s="48">
        <v>88030.405499999993</v>
      </c>
      <c r="K308" s="51">
        <v>600227.04650000005</v>
      </c>
      <c r="L308" s="51">
        <f t="shared" si="4"/>
        <v>3256083.6820999999</v>
      </c>
    </row>
    <row r="309" spans="1:12" ht="18">
      <c r="A309" s="45">
        <v>303</v>
      </c>
      <c r="B309" s="46">
        <v>303</v>
      </c>
      <c r="C309" s="47" t="s">
        <v>107</v>
      </c>
      <c r="D309" s="47" t="s">
        <v>769</v>
      </c>
      <c r="E309" s="48">
        <v>2338744.5148999998</v>
      </c>
      <c r="F309" s="48">
        <v>309767.38280000002</v>
      </c>
      <c r="G309" s="48">
        <v>123906.9531</v>
      </c>
      <c r="H309" s="48">
        <v>170906.1422</v>
      </c>
      <c r="I309" s="48">
        <v>71210.892600000006</v>
      </c>
      <c r="J309" s="48">
        <v>103344.5384</v>
      </c>
      <c r="K309" s="51">
        <v>704645.02229999995</v>
      </c>
      <c r="L309" s="51">
        <f t="shared" si="4"/>
        <v>3822525.4462999995</v>
      </c>
    </row>
    <row r="310" spans="1:12" ht="18">
      <c r="A310" s="45">
        <v>304</v>
      </c>
      <c r="B310" s="46">
        <v>304</v>
      </c>
      <c r="C310" s="47" t="s">
        <v>107</v>
      </c>
      <c r="D310" s="47" t="s">
        <v>771</v>
      </c>
      <c r="E310" s="48">
        <v>2531415.7357999999</v>
      </c>
      <c r="F310" s="48">
        <v>335286.74129999999</v>
      </c>
      <c r="G310" s="48">
        <v>134114.69649999999</v>
      </c>
      <c r="H310" s="48">
        <v>184985.78829999999</v>
      </c>
      <c r="I310" s="48">
        <v>77077.411800000002</v>
      </c>
      <c r="J310" s="48">
        <v>111858.30220000001</v>
      </c>
      <c r="K310" s="51">
        <v>762695.32059999998</v>
      </c>
      <c r="L310" s="51">
        <f t="shared" si="4"/>
        <v>4137433.9964999994</v>
      </c>
    </row>
    <row r="311" spans="1:12" ht="18">
      <c r="A311" s="45">
        <v>305</v>
      </c>
      <c r="B311" s="46">
        <v>305</v>
      </c>
      <c r="C311" s="47" t="s">
        <v>107</v>
      </c>
      <c r="D311" s="47" t="s">
        <v>773</v>
      </c>
      <c r="E311" s="48">
        <v>2217890.6006</v>
      </c>
      <c r="F311" s="48">
        <v>293760.24709999998</v>
      </c>
      <c r="G311" s="48">
        <v>117504.09880000001</v>
      </c>
      <c r="H311" s="48">
        <v>162074.61910000001</v>
      </c>
      <c r="I311" s="48">
        <v>67531.0913</v>
      </c>
      <c r="J311" s="48">
        <v>98004.240699999995</v>
      </c>
      <c r="K311" s="51">
        <v>668232.70420000004</v>
      </c>
      <c r="L311" s="51">
        <f t="shared" si="4"/>
        <v>3624997.6017999994</v>
      </c>
    </row>
    <row r="312" spans="1:12" ht="18">
      <c r="A312" s="45">
        <v>306</v>
      </c>
      <c r="B312" s="46">
        <v>306</v>
      </c>
      <c r="C312" s="47" t="s">
        <v>107</v>
      </c>
      <c r="D312" s="47" t="s">
        <v>775</v>
      </c>
      <c r="E312" s="48">
        <v>1970363.4868000001</v>
      </c>
      <c r="F312" s="48">
        <v>260975.20980000001</v>
      </c>
      <c r="G312" s="48">
        <v>104390.0839</v>
      </c>
      <c r="H312" s="48">
        <v>143986.32260000001</v>
      </c>
      <c r="I312" s="48">
        <v>59994.301099999997</v>
      </c>
      <c r="J312" s="48">
        <v>87066.502500000002</v>
      </c>
      <c r="K312" s="51">
        <v>593654.76399999997</v>
      </c>
      <c r="L312" s="51">
        <f t="shared" si="4"/>
        <v>3220430.6706999997</v>
      </c>
    </row>
    <row r="313" spans="1:12" ht="18">
      <c r="A313" s="45">
        <v>307</v>
      </c>
      <c r="B313" s="46">
        <v>307</v>
      </c>
      <c r="C313" s="47" t="s">
        <v>107</v>
      </c>
      <c r="D313" s="47" t="s">
        <v>777</v>
      </c>
      <c r="E313" s="48">
        <v>2167129.0841000001</v>
      </c>
      <c r="F313" s="48">
        <v>287036.86969999998</v>
      </c>
      <c r="G313" s="48">
        <v>114814.7479</v>
      </c>
      <c r="H313" s="48">
        <v>158365.16949999999</v>
      </c>
      <c r="I313" s="48">
        <v>65985.487299999993</v>
      </c>
      <c r="J313" s="48">
        <v>95761.188699999999</v>
      </c>
      <c r="K313" s="51">
        <v>652938.66520000005</v>
      </c>
      <c r="L313" s="51">
        <f t="shared" si="4"/>
        <v>3542031.2124000001</v>
      </c>
    </row>
    <row r="314" spans="1:12" ht="18">
      <c r="A314" s="45">
        <v>308</v>
      </c>
      <c r="B314" s="46">
        <v>308</v>
      </c>
      <c r="C314" s="47" t="s">
        <v>107</v>
      </c>
      <c r="D314" s="47" t="s">
        <v>779</v>
      </c>
      <c r="E314" s="48">
        <v>2108146.5740999999</v>
      </c>
      <c r="F314" s="48">
        <v>279224.61930000002</v>
      </c>
      <c r="G314" s="48">
        <v>111689.8477</v>
      </c>
      <c r="H314" s="48">
        <v>154054.96230000001</v>
      </c>
      <c r="I314" s="48">
        <v>64189.567600000002</v>
      </c>
      <c r="J314" s="48">
        <v>93154.867199999993</v>
      </c>
      <c r="K314" s="51">
        <v>635167.70649999997</v>
      </c>
      <c r="L314" s="51">
        <f t="shared" si="4"/>
        <v>3445628.1447000001</v>
      </c>
    </row>
    <row r="315" spans="1:12" ht="18">
      <c r="A315" s="45">
        <v>309</v>
      </c>
      <c r="B315" s="46">
        <v>309</v>
      </c>
      <c r="C315" s="47" t="s">
        <v>107</v>
      </c>
      <c r="D315" s="47" t="s">
        <v>781</v>
      </c>
      <c r="E315" s="48">
        <v>2039121.7594000001</v>
      </c>
      <c r="F315" s="48">
        <v>270082.26270000002</v>
      </c>
      <c r="G315" s="48">
        <v>108032.9051</v>
      </c>
      <c r="H315" s="48">
        <v>149010.90359999999</v>
      </c>
      <c r="I315" s="48">
        <v>62087.876499999998</v>
      </c>
      <c r="J315" s="48">
        <v>90104.795800000007</v>
      </c>
      <c r="K315" s="51">
        <v>614371.08180000004</v>
      </c>
      <c r="L315" s="51">
        <f t="shared" si="4"/>
        <v>3332811.5849000001</v>
      </c>
    </row>
    <row r="316" spans="1:12" ht="18">
      <c r="A316" s="45">
        <v>310</v>
      </c>
      <c r="B316" s="46">
        <v>310</v>
      </c>
      <c r="C316" s="47" t="s">
        <v>107</v>
      </c>
      <c r="D316" s="47" t="s">
        <v>782</v>
      </c>
      <c r="E316" s="48">
        <v>2109444.6121999999</v>
      </c>
      <c r="F316" s="48">
        <v>279396.54479999997</v>
      </c>
      <c r="G316" s="48">
        <v>111758.6179</v>
      </c>
      <c r="H316" s="48">
        <v>154149.81779999999</v>
      </c>
      <c r="I316" s="48">
        <v>64229.090799999998</v>
      </c>
      <c r="J316" s="48">
        <v>93212.224900000001</v>
      </c>
      <c r="K316" s="51">
        <v>635558.79500000004</v>
      </c>
      <c r="L316" s="51">
        <f t="shared" si="4"/>
        <v>3447749.7033999991</v>
      </c>
    </row>
    <row r="317" spans="1:12" ht="36">
      <c r="A317" s="45">
        <v>311</v>
      </c>
      <c r="B317" s="46">
        <v>311</v>
      </c>
      <c r="C317" s="47" t="s">
        <v>107</v>
      </c>
      <c r="D317" s="47" t="s">
        <v>784</v>
      </c>
      <c r="E317" s="48">
        <v>2128762.6469999999</v>
      </c>
      <c r="F317" s="48">
        <v>281955.22399999999</v>
      </c>
      <c r="G317" s="48">
        <v>112782.08960000001</v>
      </c>
      <c r="H317" s="48">
        <v>155561.50289999999</v>
      </c>
      <c r="I317" s="48">
        <v>64817.2929</v>
      </c>
      <c r="J317" s="48">
        <v>94065.850999999995</v>
      </c>
      <c r="K317" s="51">
        <v>641379.16449999996</v>
      </c>
      <c r="L317" s="51">
        <f t="shared" si="4"/>
        <v>3479323.7719000001</v>
      </c>
    </row>
    <row r="318" spans="1:12" ht="18">
      <c r="A318" s="45">
        <v>312</v>
      </c>
      <c r="B318" s="46">
        <v>312</v>
      </c>
      <c r="C318" s="47" t="s">
        <v>107</v>
      </c>
      <c r="D318" s="47" t="s">
        <v>786</v>
      </c>
      <c r="E318" s="48">
        <v>2264641.602</v>
      </c>
      <c r="F318" s="48">
        <v>299952.43070000003</v>
      </c>
      <c r="G318" s="48">
        <v>119980.97229999999</v>
      </c>
      <c r="H318" s="48">
        <v>165490.99619999999</v>
      </c>
      <c r="I318" s="48">
        <v>68954.5818</v>
      </c>
      <c r="J318" s="48">
        <v>100070.0759</v>
      </c>
      <c r="K318" s="51">
        <v>682318.40720000002</v>
      </c>
      <c r="L318" s="51">
        <f t="shared" si="4"/>
        <v>3701409.0660999995</v>
      </c>
    </row>
    <row r="319" spans="1:12" ht="18">
      <c r="A319" s="45">
        <v>313</v>
      </c>
      <c r="B319" s="46">
        <v>313</v>
      </c>
      <c r="C319" s="47" t="s">
        <v>107</v>
      </c>
      <c r="D319" s="47" t="s">
        <v>788</v>
      </c>
      <c r="E319" s="48">
        <v>2025913.6122999999</v>
      </c>
      <c r="F319" s="48">
        <v>268332.83980000002</v>
      </c>
      <c r="G319" s="48">
        <v>107333.13589999999</v>
      </c>
      <c r="H319" s="48">
        <v>148045.7047</v>
      </c>
      <c r="I319" s="48">
        <v>61685.710299999999</v>
      </c>
      <c r="J319" s="48">
        <v>89521.153699999995</v>
      </c>
      <c r="K319" s="51">
        <v>610391.57270000002</v>
      </c>
      <c r="L319" s="51">
        <f t="shared" si="4"/>
        <v>3311223.7294000001</v>
      </c>
    </row>
    <row r="320" spans="1:12" ht="18">
      <c r="A320" s="45">
        <v>314</v>
      </c>
      <c r="B320" s="46">
        <v>314</v>
      </c>
      <c r="C320" s="47" t="s">
        <v>108</v>
      </c>
      <c r="D320" s="47" t="s">
        <v>793</v>
      </c>
      <c r="E320" s="48">
        <v>2115617.3733999999</v>
      </c>
      <c r="F320" s="48">
        <v>280214.12880000001</v>
      </c>
      <c r="G320" s="48">
        <v>112085.65150000001</v>
      </c>
      <c r="H320" s="48">
        <v>154600.89859999999</v>
      </c>
      <c r="I320" s="48">
        <v>64417.041100000002</v>
      </c>
      <c r="J320" s="48">
        <v>93484.987200000003</v>
      </c>
      <c r="K320" s="51">
        <v>637418.59860000003</v>
      </c>
      <c r="L320" s="51">
        <f t="shared" si="4"/>
        <v>3457838.6792000001</v>
      </c>
    </row>
    <row r="321" spans="1:12" ht="18">
      <c r="A321" s="45">
        <v>315</v>
      </c>
      <c r="B321" s="46">
        <v>315</v>
      </c>
      <c r="C321" s="47" t="s">
        <v>108</v>
      </c>
      <c r="D321" s="47" t="s">
        <v>795</v>
      </c>
      <c r="E321" s="48">
        <v>2502164.4342999998</v>
      </c>
      <c r="F321" s="48">
        <v>331412.39799999999</v>
      </c>
      <c r="G321" s="48">
        <v>132564.95920000001</v>
      </c>
      <c r="H321" s="48">
        <v>182848.21960000001</v>
      </c>
      <c r="I321" s="48">
        <v>76186.758199999997</v>
      </c>
      <c r="J321" s="48">
        <v>110565.7445</v>
      </c>
      <c r="K321" s="51">
        <v>753882.13740000001</v>
      </c>
      <c r="L321" s="51">
        <f t="shared" si="4"/>
        <v>4089624.6511999997</v>
      </c>
    </row>
    <row r="322" spans="1:12" ht="18">
      <c r="A322" s="45">
        <v>316</v>
      </c>
      <c r="B322" s="46">
        <v>316</v>
      </c>
      <c r="C322" s="47" t="s">
        <v>108</v>
      </c>
      <c r="D322" s="47" t="s">
        <v>797</v>
      </c>
      <c r="E322" s="48">
        <v>3105254.3021999998</v>
      </c>
      <c r="F322" s="48">
        <v>411291.82419999997</v>
      </c>
      <c r="G322" s="48">
        <v>164516.7297</v>
      </c>
      <c r="H322" s="48">
        <v>226919.62719999999</v>
      </c>
      <c r="I322" s="48">
        <v>94549.844700000001</v>
      </c>
      <c r="J322" s="48">
        <v>137215.10430000001</v>
      </c>
      <c r="K322" s="51">
        <v>935588.29240000003</v>
      </c>
      <c r="L322" s="51">
        <f t="shared" si="4"/>
        <v>5075335.7246999992</v>
      </c>
    </row>
    <row r="323" spans="1:12" ht="18">
      <c r="A323" s="45">
        <v>317</v>
      </c>
      <c r="B323" s="46">
        <v>317</v>
      </c>
      <c r="C323" s="47" t="s">
        <v>108</v>
      </c>
      <c r="D323" s="47" t="s">
        <v>799</v>
      </c>
      <c r="E323" s="48">
        <v>2348761.8805999998</v>
      </c>
      <c r="F323" s="48">
        <v>311094.18569999997</v>
      </c>
      <c r="G323" s="48">
        <v>124437.6743</v>
      </c>
      <c r="H323" s="48">
        <v>171638.17139999999</v>
      </c>
      <c r="I323" s="48">
        <v>71515.904800000004</v>
      </c>
      <c r="J323" s="48">
        <v>103787.1862</v>
      </c>
      <c r="K323" s="51">
        <v>707663.17449999996</v>
      </c>
      <c r="L323" s="51">
        <f t="shared" si="4"/>
        <v>3838898.1774999993</v>
      </c>
    </row>
    <row r="324" spans="1:12" ht="18">
      <c r="A324" s="45">
        <v>318</v>
      </c>
      <c r="B324" s="46">
        <v>318</v>
      </c>
      <c r="C324" s="47" t="s">
        <v>108</v>
      </c>
      <c r="D324" s="47" t="s">
        <v>801</v>
      </c>
      <c r="E324" s="48">
        <v>2015442.5847</v>
      </c>
      <c r="F324" s="48">
        <v>266945.94919999997</v>
      </c>
      <c r="G324" s="48">
        <v>106778.3797</v>
      </c>
      <c r="H324" s="48">
        <v>147280.52369999999</v>
      </c>
      <c r="I324" s="48">
        <v>61366.884899999997</v>
      </c>
      <c r="J324" s="48">
        <v>89058.459499999997</v>
      </c>
      <c r="K324" s="51">
        <v>607236.73580000002</v>
      </c>
      <c r="L324" s="51">
        <f t="shared" si="4"/>
        <v>3294109.5174999996</v>
      </c>
    </row>
    <row r="325" spans="1:12" ht="18">
      <c r="A325" s="45">
        <v>319</v>
      </c>
      <c r="B325" s="46">
        <v>319</v>
      </c>
      <c r="C325" s="47" t="s">
        <v>108</v>
      </c>
      <c r="D325" s="47" t="s">
        <v>803</v>
      </c>
      <c r="E325" s="48">
        <v>1977095.6542</v>
      </c>
      <c r="F325" s="48">
        <v>261866.8873</v>
      </c>
      <c r="G325" s="48">
        <v>104746.7549</v>
      </c>
      <c r="H325" s="48">
        <v>144478.28260000001</v>
      </c>
      <c r="I325" s="48">
        <v>60199.284399999997</v>
      </c>
      <c r="J325" s="48">
        <v>87363.983800000002</v>
      </c>
      <c r="K325" s="51">
        <v>595683.11219999997</v>
      </c>
      <c r="L325" s="51">
        <f t="shared" si="4"/>
        <v>3231433.9593999996</v>
      </c>
    </row>
    <row r="326" spans="1:12" ht="18">
      <c r="A326" s="45">
        <v>320</v>
      </c>
      <c r="B326" s="46">
        <v>320</v>
      </c>
      <c r="C326" s="47" t="s">
        <v>108</v>
      </c>
      <c r="D326" s="47" t="s">
        <v>805</v>
      </c>
      <c r="E326" s="48">
        <v>2775299.5109000001</v>
      </c>
      <c r="F326" s="48">
        <v>367589.21740000002</v>
      </c>
      <c r="G326" s="48">
        <v>147035.6869</v>
      </c>
      <c r="H326" s="48">
        <v>202807.84409999999</v>
      </c>
      <c r="I326" s="48">
        <v>84503.268400000001</v>
      </c>
      <c r="J326" s="48">
        <v>122635.0485</v>
      </c>
      <c r="K326" s="51">
        <v>836175.55200000003</v>
      </c>
      <c r="L326" s="51">
        <f t="shared" si="4"/>
        <v>4536046.1282000002</v>
      </c>
    </row>
    <row r="327" spans="1:12" ht="18">
      <c r="A327" s="45">
        <v>321</v>
      </c>
      <c r="B327" s="46">
        <v>321</v>
      </c>
      <c r="C327" s="47" t="s">
        <v>108</v>
      </c>
      <c r="D327" s="47" t="s">
        <v>807</v>
      </c>
      <c r="E327" s="48">
        <v>2329222.8552000001</v>
      </c>
      <c r="F327" s="48">
        <v>308506.23619999998</v>
      </c>
      <c r="G327" s="48">
        <v>123402.4945</v>
      </c>
      <c r="H327" s="48">
        <v>170210.33720000001</v>
      </c>
      <c r="I327" s="48">
        <v>70920.973800000007</v>
      </c>
      <c r="J327" s="48">
        <v>102923.79489999999</v>
      </c>
      <c r="K327" s="51">
        <v>701776.22239999997</v>
      </c>
      <c r="L327" s="51">
        <f t="shared" si="4"/>
        <v>3806962.9142</v>
      </c>
    </row>
    <row r="328" spans="1:12" ht="18">
      <c r="A328" s="45">
        <v>322</v>
      </c>
      <c r="B328" s="46">
        <v>322</v>
      </c>
      <c r="C328" s="47" t="s">
        <v>108</v>
      </c>
      <c r="D328" s="47" t="s">
        <v>809</v>
      </c>
      <c r="E328" s="48">
        <v>2040244.6436999999</v>
      </c>
      <c r="F328" s="48">
        <v>270230.98910000001</v>
      </c>
      <c r="G328" s="48">
        <v>108092.3956</v>
      </c>
      <c r="H328" s="48">
        <v>149092.9595</v>
      </c>
      <c r="I328" s="48">
        <v>62122.066500000001</v>
      </c>
      <c r="J328" s="48">
        <v>90154.4139</v>
      </c>
      <c r="K328" s="51">
        <v>614709.39780000004</v>
      </c>
      <c r="L328" s="51">
        <f t="shared" ref="L328:L391" si="5">E328+F328+G328+H328+I328+J328+K328</f>
        <v>3334646.8660999998</v>
      </c>
    </row>
    <row r="329" spans="1:12" ht="18">
      <c r="A329" s="45">
        <v>323</v>
      </c>
      <c r="B329" s="46">
        <v>323</v>
      </c>
      <c r="C329" s="47" t="s">
        <v>108</v>
      </c>
      <c r="D329" s="47" t="s">
        <v>811</v>
      </c>
      <c r="E329" s="48">
        <v>2155407.4112999998</v>
      </c>
      <c r="F329" s="48">
        <v>285484.33069999999</v>
      </c>
      <c r="G329" s="48">
        <v>114193.7323</v>
      </c>
      <c r="H329" s="48">
        <v>157508.5963</v>
      </c>
      <c r="I329" s="48">
        <v>65628.5818</v>
      </c>
      <c r="J329" s="48">
        <v>95243.231</v>
      </c>
      <c r="K329" s="51">
        <v>649407.01890000002</v>
      </c>
      <c r="L329" s="51">
        <f t="shared" si="5"/>
        <v>3522872.9022999993</v>
      </c>
    </row>
    <row r="330" spans="1:12" ht="18">
      <c r="A330" s="45">
        <v>324</v>
      </c>
      <c r="B330" s="46">
        <v>324</v>
      </c>
      <c r="C330" s="47" t="s">
        <v>108</v>
      </c>
      <c r="D330" s="47" t="s">
        <v>813</v>
      </c>
      <c r="E330" s="48">
        <v>2998296.7710000002</v>
      </c>
      <c r="F330" s="48">
        <v>397125.26850000001</v>
      </c>
      <c r="G330" s="48">
        <v>158850.10740000001</v>
      </c>
      <c r="H330" s="48">
        <v>219103.59640000001</v>
      </c>
      <c r="I330" s="48">
        <v>91293.165200000003</v>
      </c>
      <c r="J330" s="48">
        <v>132488.86050000001</v>
      </c>
      <c r="K330" s="51">
        <v>903362.84340000001</v>
      </c>
      <c r="L330" s="51">
        <f t="shared" si="5"/>
        <v>4900520.6124</v>
      </c>
    </row>
    <row r="331" spans="1:12" ht="18">
      <c r="A331" s="45">
        <v>325</v>
      </c>
      <c r="B331" s="46">
        <v>325</v>
      </c>
      <c r="C331" s="47" t="s">
        <v>108</v>
      </c>
      <c r="D331" s="47" t="s">
        <v>815</v>
      </c>
      <c r="E331" s="48">
        <v>2216831.3333999999</v>
      </c>
      <c r="F331" s="48">
        <v>293619.94679999998</v>
      </c>
      <c r="G331" s="48">
        <v>117447.97870000001</v>
      </c>
      <c r="H331" s="48">
        <v>161997.2121</v>
      </c>
      <c r="I331" s="48">
        <v>67498.838399999993</v>
      </c>
      <c r="J331" s="48">
        <v>97957.433799999999</v>
      </c>
      <c r="K331" s="51">
        <v>667913.55550000002</v>
      </c>
      <c r="L331" s="51">
        <f t="shared" si="5"/>
        <v>3623266.2986999992</v>
      </c>
    </row>
    <row r="332" spans="1:12" ht="18">
      <c r="A332" s="45">
        <v>326</v>
      </c>
      <c r="B332" s="46">
        <v>326</v>
      </c>
      <c r="C332" s="47" t="s">
        <v>108</v>
      </c>
      <c r="D332" s="47" t="s">
        <v>817</v>
      </c>
      <c r="E332" s="48">
        <v>1871366.9946000001</v>
      </c>
      <c r="F332" s="48">
        <v>247863.09589999999</v>
      </c>
      <c r="G332" s="48">
        <v>99145.238400000002</v>
      </c>
      <c r="H332" s="48">
        <v>136752.05290000001</v>
      </c>
      <c r="I332" s="48">
        <v>56980.022100000002</v>
      </c>
      <c r="J332" s="48">
        <v>82692.041400000002</v>
      </c>
      <c r="K332" s="51">
        <v>563827.91249999998</v>
      </c>
      <c r="L332" s="51">
        <f t="shared" si="5"/>
        <v>3058627.3578000003</v>
      </c>
    </row>
    <row r="333" spans="1:12" ht="18">
      <c r="A333" s="45">
        <v>327</v>
      </c>
      <c r="B333" s="46">
        <v>327</v>
      </c>
      <c r="C333" s="47" t="s">
        <v>108</v>
      </c>
      <c r="D333" s="47" t="s">
        <v>819</v>
      </c>
      <c r="E333" s="48">
        <v>2572134.2179</v>
      </c>
      <c r="F333" s="48">
        <v>340679.91590000002</v>
      </c>
      <c r="G333" s="48">
        <v>136271.9664</v>
      </c>
      <c r="H333" s="48">
        <v>187961.33290000001</v>
      </c>
      <c r="I333" s="48">
        <v>78317.222099999999</v>
      </c>
      <c r="J333" s="48">
        <v>113657.5722</v>
      </c>
      <c r="K333" s="51">
        <v>774963.47369999997</v>
      </c>
      <c r="L333" s="51">
        <f t="shared" si="5"/>
        <v>4203985.7010999992</v>
      </c>
    </row>
    <row r="334" spans="1:12" ht="18">
      <c r="A334" s="45">
        <v>328</v>
      </c>
      <c r="B334" s="46">
        <v>328</v>
      </c>
      <c r="C334" s="47" t="s">
        <v>108</v>
      </c>
      <c r="D334" s="47" t="s">
        <v>821</v>
      </c>
      <c r="E334" s="48">
        <v>2892992.5202000001</v>
      </c>
      <c r="F334" s="48">
        <v>383177.69030000002</v>
      </c>
      <c r="G334" s="48">
        <v>153271.07610000001</v>
      </c>
      <c r="H334" s="48">
        <v>211408.38080000001</v>
      </c>
      <c r="I334" s="48">
        <v>88086.825299999997</v>
      </c>
      <c r="J334" s="48">
        <v>127835.67200000001</v>
      </c>
      <c r="K334" s="51">
        <v>871635.51470000006</v>
      </c>
      <c r="L334" s="51">
        <f t="shared" si="5"/>
        <v>4728407.6793999998</v>
      </c>
    </row>
    <row r="335" spans="1:12" ht="18">
      <c r="A335" s="45">
        <v>329</v>
      </c>
      <c r="B335" s="46">
        <v>329</v>
      </c>
      <c r="C335" s="47" t="s">
        <v>108</v>
      </c>
      <c r="D335" s="47" t="s">
        <v>823</v>
      </c>
      <c r="E335" s="48">
        <v>2120284.9402000001</v>
      </c>
      <c r="F335" s="48">
        <v>280832.3493</v>
      </c>
      <c r="G335" s="48">
        <v>112332.9397</v>
      </c>
      <c r="H335" s="48">
        <v>154941.98579999999</v>
      </c>
      <c r="I335" s="48">
        <v>64559.160799999998</v>
      </c>
      <c r="J335" s="48">
        <v>93691.237800000003</v>
      </c>
      <c r="K335" s="51">
        <v>638824.89919999999</v>
      </c>
      <c r="L335" s="51">
        <f t="shared" si="5"/>
        <v>3465467.5127999997</v>
      </c>
    </row>
    <row r="336" spans="1:12" ht="18">
      <c r="A336" s="45">
        <v>330</v>
      </c>
      <c r="B336" s="46">
        <v>330</v>
      </c>
      <c r="C336" s="47" t="s">
        <v>108</v>
      </c>
      <c r="D336" s="47" t="s">
        <v>825</v>
      </c>
      <c r="E336" s="48">
        <v>2243663.3905000002</v>
      </c>
      <c r="F336" s="48">
        <v>297173.86050000001</v>
      </c>
      <c r="G336" s="48">
        <v>118869.5442</v>
      </c>
      <c r="H336" s="48">
        <v>163957.992</v>
      </c>
      <c r="I336" s="48">
        <v>68315.83</v>
      </c>
      <c r="J336" s="48">
        <v>99143.089800000002</v>
      </c>
      <c r="K336" s="51">
        <v>675997.83979999996</v>
      </c>
      <c r="L336" s="51">
        <f t="shared" si="5"/>
        <v>3667121.5468000006</v>
      </c>
    </row>
    <row r="337" spans="1:12" ht="18">
      <c r="A337" s="45">
        <v>331</v>
      </c>
      <c r="B337" s="46">
        <v>331</v>
      </c>
      <c r="C337" s="47" t="s">
        <v>108</v>
      </c>
      <c r="D337" s="47" t="s">
        <v>827</v>
      </c>
      <c r="E337" s="48">
        <v>2340101.6932000001</v>
      </c>
      <c r="F337" s="48">
        <v>309947.14140000002</v>
      </c>
      <c r="G337" s="48">
        <v>123978.8566</v>
      </c>
      <c r="H337" s="48">
        <v>171005.31940000001</v>
      </c>
      <c r="I337" s="48">
        <v>71252.216400000005</v>
      </c>
      <c r="J337" s="48">
        <v>103404.5095</v>
      </c>
      <c r="K337" s="51">
        <v>705053.92929999996</v>
      </c>
      <c r="L337" s="51">
        <f t="shared" si="5"/>
        <v>3824743.6658000001</v>
      </c>
    </row>
    <row r="338" spans="1:12" ht="18">
      <c r="A338" s="45">
        <v>332</v>
      </c>
      <c r="B338" s="46">
        <v>332</v>
      </c>
      <c r="C338" s="47" t="s">
        <v>108</v>
      </c>
      <c r="D338" s="47" t="s">
        <v>829</v>
      </c>
      <c r="E338" s="48">
        <v>2417668.0877999999</v>
      </c>
      <c r="F338" s="48">
        <v>320220.83270000003</v>
      </c>
      <c r="G338" s="48">
        <v>128088.3331</v>
      </c>
      <c r="H338" s="48">
        <v>176673.56280000001</v>
      </c>
      <c r="I338" s="48">
        <v>73613.984500000006</v>
      </c>
      <c r="J338" s="48">
        <v>106832.0165</v>
      </c>
      <c r="K338" s="51">
        <v>728424.0638</v>
      </c>
      <c r="L338" s="51">
        <f t="shared" si="5"/>
        <v>3951520.8811999997</v>
      </c>
    </row>
    <row r="339" spans="1:12" ht="18">
      <c r="A339" s="45">
        <v>333</v>
      </c>
      <c r="B339" s="46">
        <v>333</v>
      </c>
      <c r="C339" s="47" t="s">
        <v>108</v>
      </c>
      <c r="D339" s="47" t="s">
        <v>830</v>
      </c>
      <c r="E339" s="48">
        <v>2438572.9029999999</v>
      </c>
      <c r="F339" s="48">
        <v>322989.6814</v>
      </c>
      <c r="G339" s="48">
        <v>129195.8726</v>
      </c>
      <c r="H339" s="48">
        <v>178201.2035</v>
      </c>
      <c r="I339" s="48">
        <v>74250.501499999998</v>
      </c>
      <c r="J339" s="48">
        <v>107755.75930000001</v>
      </c>
      <c r="K339" s="51">
        <v>734722.51740000001</v>
      </c>
      <c r="L339" s="51">
        <f t="shared" si="5"/>
        <v>3985688.4386999998</v>
      </c>
    </row>
    <row r="340" spans="1:12" ht="18">
      <c r="A340" s="45">
        <v>334</v>
      </c>
      <c r="B340" s="46">
        <v>334</v>
      </c>
      <c r="C340" s="47" t="s">
        <v>108</v>
      </c>
      <c r="D340" s="47" t="s">
        <v>832</v>
      </c>
      <c r="E340" s="48">
        <v>2284453.8495</v>
      </c>
      <c r="F340" s="48">
        <v>302576.56849999999</v>
      </c>
      <c r="G340" s="48">
        <v>121030.6274</v>
      </c>
      <c r="H340" s="48">
        <v>166938.79639999999</v>
      </c>
      <c r="I340" s="48">
        <v>69557.8318</v>
      </c>
      <c r="J340" s="48">
        <v>100945.54029999999</v>
      </c>
      <c r="K340" s="51">
        <v>688287.67890000006</v>
      </c>
      <c r="L340" s="51">
        <f t="shared" si="5"/>
        <v>3733790.8928</v>
      </c>
    </row>
    <row r="341" spans="1:12" ht="18">
      <c r="A341" s="45">
        <v>335</v>
      </c>
      <c r="B341" s="46">
        <v>335</v>
      </c>
      <c r="C341" s="47" t="s">
        <v>108</v>
      </c>
      <c r="D341" s="47" t="s">
        <v>834</v>
      </c>
      <c r="E341" s="48">
        <v>2095436.125</v>
      </c>
      <c r="F341" s="48">
        <v>277541.11660000001</v>
      </c>
      <c r="G341" s="48">
        <v>111016.4466</v>
      </c>
      <c r="H341" s="48">
        <v>153126.13329999999</v>
      </c>
      <c r="I341" s="48">
        <v>63802.555500000002</v>
      </c>
      <c r="J341" s="48">
        <v>92593.217300000004</v>
      </c>
      <c r="K341" s="51">
        <v>631338.14980000001</v>
      </c>
      <c r="L341" s="51">
        <f t="shared" si="5"/>
        <v>3424853.7440999998</v>
      </c>
    </row>
    <row r="342" spans="1:12" ht="18">
      <c r="A342" s="45">
        <v>336</v>
      </c>
      <c r="B342" s="46">
        <v>336</v>
      </c>
      <c r="C342" s="47" t="s">
        <v>108</v>
      </c>
      <c r="D342" s="47" t="s">
        <v>836</v>
      </c>
      <c r="E342" s="48">
        <v>2571557.9745</v>
      </c>
      <c r="F342" s="48">
        <v>340603.59240000002</v>
      </c>
      <c r="G342" s="48">
        <v>136241.4369</v>
      </c>
      <c r="H342" s="48">
        <v>187919.22339999999</v>
      </c>
      <c r="I342" s="48">
        <v>78299.676399999997</v>
      </c>
      <c r="J342" s="48">
        <v>113632.1091</v>
      </c>
      <c r="K342" s="51">
        <v>774789.85620000004</v>
      </c>
      <c r="L342" s="51">
        <f t="shared" si="5"/>
        <v>4203043.8689000001</v>
      </c>
    </row>
    <row r="343" spans="1:12" ht="18">
      <c r="A343" s="45">
        <v>337</v>
      </c>
      <c r="B343" s="46">
        <v>337</v>
      </c>
      <c r="C343" s="47" t="s">
        <v>108</v>
      </c>
      <c r="D343" s="47" t="s">
        <v>838</v>
      </c>
      <c r="E343" s="48">
        <v>1901688.8685999999</v>
      </c>
      <c r="F343" s="48">
        <v>251879.23689999999</v>
      </c>
      <c r="G343" s="48">
        <v>100751.69469999999</v>
      </c>
      <c r="H343" s="48">
        <v>138967.8548</v>
      </c>
      <c r="I343" s="48">
        <v>57903.272799999999</v>
      </c>
      <c r="J343" s="48">
        <v>84031.905599999998</v>
      </c>
      <c r="K343" s="51">
        <v>572963.6507</v>
      </c>
      <c r="L343" s="51">
        <f t="shared" si="5"/>
        <v>3108186.4841</v>
      </c>
    </row>
    <row r="344" spans="1:12" ht="18">
      <c r="A344" s="45">
        <v>338</v>
      </c>
      <c r="B344" s="46">
        <v>338</v>
      </c>
      <c r="C344" s="47" t="s">
        <v>108</v>
      </c>
      <c r="D344" s="47" t="s">
        <v>840</v>
      </c>
      <c r="E344" s="48">
        <v>2386846.6173999999</v>
      </c>
      <c r="F344" s="48">
        <v>316138.52</v>
      </c>
      <c r="G344" s="48">
        <v>126455.408</v>
      </c>
      <c r="H344" s="48">
        <v>174421.2524</v>
      </c>
      <c r="I344" s="48">
        <v>72675.521800000002</v>
      </c>
      <c r="J344" s="48">
        <v>105470.07610000001</v>
      </c>
      <c r="K344" s="51">
        <v>719137.80119999999</v>
      </c>
      <c r="L344" s="51">
        <f t="shared" si="5"/>
        <v>3901145.1969000003</v>
      </c>
    </row>
    <row r="345" spans="1:12" ht="18">
      <c r="A345" s="45">
        <v>339</v>
      </c>
      <c r="B345" s="46">
        <v>339</v>
      </c>
      <c r="C345" s="47" t="s">
        <v>108</v>
      </c>
      <c r="D345" s="47" t="s">
        <v>842</v>
      </c>
      <c r="E345" s="48">
        <v>2170824.9013999999</v>
      </c>
      <c r="F345" s="48">
        <v>287526.38170000003</v>
      </c>
      <c r="G345" s="48">
        <v>115010.5527</v>
      </c>
      <c r="H345" s="48">
        <v>158635.2451</v>
      </c>
      <c r="I345" s="48">
        <v>66098.018800000005</v>
      </c>
      <c r="J345" s="48">
        <v>95924.4997</v>
      </c>
      <c r="K345" s="51">
        <v>654052.18539999996</v>
      </c>
      <c r="L345" s="51">
        <f t="shared" si="5"/>
        <v>3548071.7847999996</v>
      </c>
    </row>
    <row r="346" spans="1:12" ht="18">
      <c r="A346" s="45">
        <v>340</v>
      </c>
      <c r="B346" s="46">
        <v>340</v>
      </c>
      <c r="C346" s="47" t="s">
        <v>108</v>
      </c>
      <c r="D346" s="47" t="s">
        <v>844</v>
      </c>
      <c r="E346" s="48">
        <v>2011539.8606</v>
      </c>
      <c r="F346" s="48">
        <v>266429.03230000002</v>
      </c>
      <c r="G346" s="48">
        <v>106571.61289999999</v>
      </c>
      <c r="H346" s="48">
        <v>146995.32819999999</v>
      </c>
      <c r="I346" s="48">
        <v>61248.053399999997</v>
      </c>
      <c r="J346" s="48">
        <v>88886.005799999999</v>
      </c>
      <c r="K346" s="51">
        <v>606060.87620000006</v>
      </c>
      <c r="L346" s="51">
        <f t="shared" si="5"/>
        <v>3287730.7693999996</v>
      </c>
    </row>
    <row r="347" spans="1:12" ht="18">
      <c r="A347" s="45">
        <v>341</v>
      </c>
      <c r="B347" s="46">
        <v>341</v>
      </c>
      <c r="C347" s="47" t="s">
        <v>109</v>
      </c>
      <c r="D347" s="47" t="s">
        <v>849</v>
      </c>
      <c r="E347" s="48">
        <v>3766182.5491999998</v>
      </c>
      <c r="F347" s="48">
        <v>498831.96039999998</v>
      </c>
      <c r="G347" s="48">
        <v>199532.78419999999</v>
      </c>
      <c r="H347" s="48">
        <v>275217.63329999999</v>
      </c>
      <c r="I347" s="48">
        <v>114674.01390000001</v>
      </c>
      <c r="J347" s="48">
        <v>166420.22870000001</v>
      </c>
      <c r="K347" s="51">
        <v>1134720.6886</v>
      </c>
      <c r="L347" s="51">
        <f t="shared" si="5"/>
        <v>6155579.8582999986</v>
      </c>
    </row>
    <row r="348" spans="1:12" ht="18">
      <c r="A348" s="45">
        <v>342</v>
      </c>
      <c r="B348" s="46">
        <v>342</v>
      </c>
      <c r="C348" s="47" t="s">
        <v>109</v>
      </c>
      <c r="D348" s="47" t="s">
        <v>851</v>
      </c>
      <c r="E348" s="48">
        <v>3829553.6153000002</v>
      </c>
      <c r="F348" s="48">
        <v>507225.47629999998</v>
      </c>
      <c r="G348" s="48">
        <v>202890.1905</v>
      </c>
      <c r="H348" s="48">
        <v>279848.53869999998</v>
      </c>
      <c r="I348" s="48">
        <v>116603.5578</v>
      </c>
      <c r="J348" s="48">
        <v>169220.47200000001</v>
      </c>
      <c r="K348" s="51">
        <v>1153813.8840999999</v>
      </c>
      <c r="L348" s="51">
        <f t="shared" si="5"/>
        <v>6259155.7346999999</v>
      </c>
    </row>
    <row r="349" spans="1:12" ht="18">
      <c r="A349" s="45">
        <v>343</v>
      </c>
      <c r="B349" s="46">
        <v>343</v>
      </c>
      <c r="C349" s="47" t="s">
        <v>109</v>
      </c>
      <c r="D349" s="47" t="s">
        <v>853</v>
      </c>
      <c r="E349" s="48">
        <v>3169261.4369000001</v>
      </c>
      <c r="F349" s="48">
        <v>419769.58760000003</v>
      </c>
      <c r="G349" s="48">
        <v>167907.83499999999</v>
      </c>
      <c r="H349" s="48">
        <v>231597.01389999999</v>
      </c>
      <c r="I349" s="48">
        <v>96498.755799999999</v>
      </c>
      <c r="J349" s="48">
        <v>140043.45420000001</v>
      </c>
      <c r="K349" s="51">
        <v>954873.13029999996</v>
      </c>
      <c r="L349" s="51">
        <f t="shared" si="5"/>
        <v>5179951.2137000002</v>
      </c>
    </row>
    <row r="350" spans="1:12" ht="18">
      <c r="A350" s="45">
        <v>344</v>
      </c>
      <c r="B350" s="46">
        <v>344</v>
      </c>
      <c r="C350" s="47" t="s">
        <v>109</v>
      </c>
      <c r="D350" s="47" t="s">
        <v>855</v>
      </c>
      <c r="E350" s="48">
        <v>2440285.9668000001</v>
      </c>
      <c r="F350" s="48">
        <v>323216.5772</v>
      </c>
      <c r="G350" s="48">
        <v>129286.6309</v>
      </c>
      <c r="H350" s="48">
        <v>178326.38740000001</v>
      </c>
      <c r="I350" s="48">
        <v>74302.661399999997</v>
      </c>
      <c r="J350" s="48">
        <v>107831.45630000001</v>
      </c>
      <c r="K350" s="51">
        <v>735238.64980000001</v>
      </c>
      <c r="L350" s="51">
        <f t="shared" si="5"/>
        <v>3988488.3298000004</v>
      </c>
    </row>
    <row r="351" spans="1:12" ht="18">
      <c r="A351" s="45">
        <v>345</v>
      </c>
      <c r="B351" s="46">
        <v>345</v>
      </c>
      <c r="C351" s="47" t="s">
        <v>109</v>
      </c>
      <c r="D351" s="47" t="s">
        <v>857</v>
      </c>
      <c r="E351" s="48">
        <v>4011719.9660999998</v>
      </c>
      <c r="F351" s="48">
        <v>531353.46180000005</v>
      </c>
      <c r="G351" s="48">
        <v>212541.3847</v>
      </c>
      <c r="H351" s="48">
        <v>293160.5306</v>
      </c>
      <c r="I351" s="48">
        <v>122150.2211</v>
      </c>
      <c r="J351" s="48">
        <v>177270.04620000001</v>
      </c>
      <c r="K351" s="51">
        <v>1208699.149</v>
      </c>
      <c r="L351" s="51">
        <f t="shared" si="5"/>
        <v>6556894.7594999997</v>
      </c>
    </row>
    <row r="352" spans="1:12" ht="18">
      <c r="A352" s="45">
        <v>346</v>
      </c>
      <c r="B352" s="46">
        <v>346</v>
      </c>
      <c r="C352" s="47" t="s">
        <v>109</v>
      </c>
      <c r="D352" s="47" t="s">
        <v>859</v>
      </c>
      <c r="E352" s="48">
        <v>2687490.5002000001</v>
      </c>
      <c r="F352" s="48">
        <v>355958.88870000001</v>
      </c>
      <c r="G352" s="48">
        <v>142383.55549999999</v>
      </c>
      <c r="H352" s="48">
        <v>196391.111</v>
      </c>
      <c r="I352" s="48">
        <v>81829.6296</v>
      </c>
      <c r="J352" s="48">
        <v>118754.9403</v>
      </c>
      <c r="K352" s="51">
        <v>809719.39919999999</v>
      </c>
      <c r="L352" s="51">
        <f t="shared" si="5"/>
        <v>4392528.0245000003</v>
      </c>
    </row>
    <row r="353" spans="1:12" ht="18">
      <c r="A353" s="45">
        <v>347</v>
      </c>
      <c r="B353" s="46">
        <v>347</v>
      </c>
      <c r="C353" s="47" t="s">
        <v>109</v>
      </c>
      <c r="D353" s="47" t="s">
        <v>861</v>
      </c>
      <c r="E353" s="48">
        <v>2343486.4301999998</v>
      </c>
      <c r="F353" s="48">
        <v>310395.45079999999</v>
      </c>
      <c r="G353" s="48">
        <v>124158.18030000001</v>
      </c>
      <c r="H353" s="48">
        <v>171252.66250000001</v>
      </c>
      <c r="I353" s="48">
        <v>71355.275999999998</v>
      </c>
      <c r="J353" s="48">
        <v>103554.0744</v>
      </c>
      <c r="K353" s="51">
        <v>706073.72349999996</v>
      </c>
      <c r="L353" s="51">
        <f t="shared" si="5"/>
        <v>3830275.7977</v>
      </c>
    </row>
    <row r="354" spans="1:12" ht="18">
      <c r="A354" s="45">
        <v>348</v>
      </c>
      <c r="B354" s="46">
        <v>348</v>
      </c>
      <c r="C354" s="47" t="s">
        <v>109</v>
      </c>
      <c r="D354" s="47" t="s">
        <v>863</v>
      </c>
      <c r="E354" s="48">
        <v>3122542.0147000002</v>
      </c>
      <c r="F354" s="48">
        <v>413581.58669999999</v>
      </c>
      <c r="G354" s="48">
        <v>165432.6347</v>
      </c>
      <c r="H354" s="48">
        <v>228182.94440000001</v>
      </c>
      <c r="I354" s="48">
        <v>95076.226800000004</v>
      </c>
      <c r="J354" s="48">
        <v>137979.01439999999</v>
      </c>
      <c r="K354" s="51">
        <v>940796.94189999998</v>
      </c>
      <c r="L354" s="51">
        <f t="shared" si="5"/>
        <v>5103591.3635999998</v>
      </c>
    </row>
    <row r="355" spans="1:12" ht="18">
      <c r="A355" s="45">
        <v>349</v>
      </c>
      <c r="B355" s="46">
        <v>349</v>
      </c>
      <c r="C355" s="47" t="s">
        <v>109</v>
      </c>
      <c r="D355" s="47" t="s">
        <v>865</v>
      </c>
      <c r="E355" s="48">
        <v>3444488.6562000001</v>
      </c>
      <c r="F355" s="48">
        <v>456223.51189999998</v>
      </c>
      <c r="G355" s="48">
        <v>182489.40470000001</v>
      </c>
      <c r="H355" s="48">
        <v>251709.5238</v>
      </c>
      <c r="I355" s="48">
        <v>104878.9682</v>
      </c>
      <c r="J355" s="48">
        <v>152205.2058</v>
      </c>
      <c r="K355" s="51">
        <v>1037796.8908000001</v>
      </c>
      <c r="L355" s="51">
        <f t="shared" si="5"/>
        <v>5629792.1613999996</v>
      </c>
    </row>
    <row r="356" spans="1:12" ht="18">
      <c r="A356" s="45">
        <v>350</v>
      </c>
      <c r="B356" s="46">
        <v>350</v>
      </c>
      <c r="C356" s="47" t="s">
        <v>109</v>
      </c>
      <c r="D356" s="47" t="s">
        <v>867</v>
      </c>
      <c r="E356" s="48">
        <v>3254011.5088</v>
      </c>
      <c r="F356" s="48">
        <v>430994.75900000002</v>
      </c>
      <c r="G356" s="48">
        <v>172397.90359999999</v>
      </c>
      <c r="H356" s="48">
        <v>237790.21189999999</v>
      </c>
      <c r="I356" s="48">
        <v>99079.2549</v>
      </c>
      <c r="J356" s="48">
        <v>143788.39379999999</v>
      </c>
      <c r="K356" s="51">
        <v>980407.64930000005</v>
      </c>
      <c r="L356" s="51">
        <f t="shared" si="5"/>
        <v>5318469.6812999994</v>
      </c>
    </row>
    <row r="357" spans="1:12" ht="18">
      <c r="A357" s="45">
        <v>351</v>
      </c>
      <c r="B357" s="46">
        <v>351</v>
      </c>
      <c r="C357" s="47" t="s">
        <v>109</v>
      </c>
      <c r="D357" s="47" t="s">
        <v>869</v>
      </c>
      <c r="E357" s="48">
        <v>3474166.3039000002</v>
      </c>
      <c r="F357" s="48">
        <v>460154.3248</v>
      </c>
      <c r="G357" s="48">
        <v>184061.72990000001</v>
      </c>
      <c r="H357" s="48">
        <v>253878.2482</v>
      </c>
      <c r="I357" s="48">
        <v>105782.60340000001</v>
      </c>
      <c r="J357" s="48">
        <v>153516.6029</v>
      </c>
      <c r="K357" s="51">
        <v>1046738.5288</v>
      </c>
      <c r="L357" s="51">
        <f t="shared" si="5"/>
        <v>5678298.3419000003</v>
      </c>
    </row>
    <row r="358" spans="1:12" ht="18">
      <c r="A358" s="45">
        <v>352</v>
      </c>
      <c r="B358" s="46">
        <v>352</v>
      </c>
      <c r="C358" s="47" t="s">
        <v>109</v>
      </c>
      <c r="D358" s="47" t="s">
        <v>871</v>
      </c>
      <c r="E358" s="48">
        <v>3002284.4166999999</v>
      </c>
      <c r="F358" s="48">
        <v>397653.43329999998</v>
      </c>
      <c r="G358" s="48">
        <v>159061.37330000001</v>
      </c>
      <c r="H358" s="48">
        <v>219394.99770000001</v>
      </c>
      <c r="I358" s="48">
        <v>91414.582399999999</v>
      </c>
      <c r="J358" s="48">
        <v>132665.0668</v>
      </c>
      <c r="K358" s="51">
        <v>904564.2892</v>
      </c>
      <c r="L358" s="51">
        <f t="shared" si="5"/>
        <v>4907038.1594000012</v>
      </c>
    </row>
    <row r="359" spans="1:12" ht="18">
      <c r="A359" s="45">
        <v>353</v>
      </c>
      <c r="B359" s="46">
        <v>353</v>
      </c>
      <c r="C359" s="47" t="s">
        <v>109</v>
      </c>
      <c r="D359" s="47" t="s">
        <v>873</v>
      </c>
      <c r="E359" s="48">
        <v>2601082.2385999998</v>
      </c>
      <c r="F359" s="48">
        <v>344514.08960000001</v>
      </c>
      <c r="G359" s="48">
        <v>137805.63579999999</v>
      </c>
      <c r="H359" s="48">
        <v>190076.73910000001</v>
      </c>
      <c r="I359" s="48">
        <v>79198.641300000003</v>
      </c>
      <c r="J359" s="48">
        <v>114936.7285</v>
      </c>
      <c r="K359" s="51">
        <v>783685.28090000001</v>
      </c>
      <c r="L359" s="51">
        <f t="shared" si="5"/>
        <v>4251299.3537999997</v>
      </c>
    </row>
    <row r="360" spans="1:12" ht="18">
      <c r="A360" s="45">
        <v>354</v>
      </c>
      <c r="B360" s="46">
        <v>354</v>
      </c>
      <c r="C360" s="47" t="s">
        <v>109</v>
      </c>
      <c r="D360" s="47" t="s">
        <v>875</v>
      </c>
      <c r="E360" s="48">
        <v>2678260.9504999998</v>
      </c>
      <c r="F360" s="48">
        <v>354736.43219999998</v>
      </c>
      <c r="G360" s="48">
        <v>141894.5729</v>
      </c>
      <c r="H360" s="48">
        <v>195716.65220000001</v>
      </c>
      <c r="I360" s="48">
        <v>81548.605100000001</v>
      </c>
      <c r="J360" s="48">
        <v>118347.10460000001</v>
      </c>
      <c r="K360" s="51">
        <v>806938.60970000003</v>
      </c>
      <c r="L360" s="51">
        <f t="shared" si="5"/>
        <v>4377442.9271999998</v>
      </c>
    </row>
    <row r="361" spans="1:12" ht="18">
      <c r="A361" s="45">
        <v>355</v>
      </c>
      <c r="B361" s="46">
        <v>355</v>
      </c>
      <c r="C361" s="47" t="s">
        <v>109</v>
      </c>
      <c r="D361" s="47" t="s">
        <v>877</v>
      </c>
      <c r="E361" s="48">
        <v>3100349.2357000001</v>
      </c>
      <c r="F361" s="48">
        <v>410642.14679999999</v>
      </c>
      <c r="G361" s="48">
        <v>164256.85870000001</v>
      </c>
      <c r="H361" s="48">
        <v>226561.1844</v>
      </c>
      <c r="I361" s="48">
        <v>94400.493499999997</v>
      </c>
      <c r="J361" s="48">
        <v>136998.359</v>
      </c>
      <c r="K361" s="51">
        <v>934110.4351</v>
      </c>
      <c r="L361" s="51">
        <f t="shared" si="5"/>
        <v>5067318.713200001</v>
      </c>
    </row>
    <row r="362" spans="1:12" ht="18">
      <c r="A362" s="45">
        <v>356</v>
      </c>
      <c r="B362" s="46">
        <v>356</v>
      </c>
      <c r="C362" s="47" t="s">
        <v>109</v>
      </c>
      <c r="D362" s="47" t="s">
        <v>879</v>
      </c>
      <c r="E362" s="48">
        <v>2404734.8953999998</v>
      </c>
      <c r="F362" s="48">
        <v>318507.82760000002</v>
      </c>
      <c r="G362" s="48">
        <v>127403.13099999999</v>
      </c>
      <c r="H362" s="48">
        <v>175728.4566</v>
      </c>
      <c r="I362" s="48">
        <v>73220.190300000002</v>
      </c>
      <c r="J362" s="48">
        <v>106260.5241</v>
      </c>
      <c r="K362" s="51">
        <v>724527.39630000002</v>
      </c>
      <c r="L362" s="51">
        <f t="shared" si="5"/>
        <v>3930382.4213</v>
      </c>
    </row>
    <row r="363" spans="1:12" ht="18">
      <c r="A363" s="45">
        <v>357</v>
      </c>
      <c r="B363" s="46">
        <v>357</v>
      </c>
      <c r="C363" s="47" t="s">
        <v>109</v>
      </c>
      <c r="D363" s="47" t="s">
        <v>881</v>
      </c>
      <c r="E363" s="48">
        <v>3346003.5389</v>
      </c>
      <c r="F363" s="48">
        <v>443179.1298</v>
      </c>
      <c r="G363" s="48">
        <v>177271.6519</v>
      </c>
      <c r="H363" s="48">
        <v>244512.62330000001</v>
      </c>
      <c r="I363" s="48">
        <v>101880.2597</v>
      </c>
      <c r="J363" s="48">
        <v>147853.3414</v>
      </c>
      <c r="K363" s="51">
        <v>1008124.1124</v>
      </c>
      <c r="L363" s="51">
        <f t="shared" si="5"/>
        <v>5468824.6574000008</v>
      </c>
    </row>
    <row r="364" spans="1:12" ht="18">
      <c r="A364" s="45">
        <v>358</v>
      </c>
      <c r="B364" s="46">
        <v>358</v>
      </c>
      <c r="C364" s="47" t="s">
        <v>109</v>
      </c>
      <c r="D364" s="47" t="s">
        <v>883</v>
      </c>
      <c r="E364" s="48">
        <v>2250569.2215999998</v>
      </c>
      <c r="F364" s="48">
        <v>298088.53980000003</v>
      </c>
      <c r="G364" s="48">
        <v>119235.41590000001</v>
      </c>
      <c r="H364" s="48">
        <v>164462.6427</v>
      </c>
      <c r="I364" s="48">
        <v>68526.1011</v>
      </c>
      <c r="J364" s="48">
        <v>99448.244900000005</v>
      </c>
      <c r="K364" s="51">
        <v>678078.51139999996</v>
      </c>
      <c r="L364" s="51">
        <f t="shared" si="5"/>
        <v>3678408.6773999995</v>
      </c>
    </row>
    <row r="365" spans="1:12" ht="18">
      <c r="A365" s="45">
        <v>359</v>
      </c>
      <c r="B365" s="46">
        <v>359</v>
      </c>
      <c r="C365" s="47" t="s">
        <v>109</v>
      </c>
      <c r="D365" s="47" t="s">
        <v>885</v>
      </c>
      <c r="E365" s="48">
        <v>2969623.2173000001</v>
      </c>
      <c r="F365" s="48">
        <v>393327.44809999998</v>
      </c>
      <c r="G365" s="48">
        <v>157330.9792</v>
      </c>
      <c r="H365" s="48">
        <v>217008.24720000001</v>
      </c>
      <c r="I365" s="48">
        <v>90420.103000000003</v>
      </c>
      <c r="J365" s="48">
        <v>131221.83240000001</v>
      </c>
      <c r="K365" s="51">
        <v>894723.73100000003</v>
      </c>
      <c r="L365" s="51">
        <f t="shared" si="5"/>
        <v>4853655.5582000008</v>
      </c>
    </row>
    <row r="366" spans="1:12" ht="18">
      <c r="A366" s="45">
        <v>360</v>
      </c>
      <c r="B366" s="46">
        <v>360</v>
      </c>
      <c r="C366" s="47" t="s">
        <v>109</v>
      </c>
      <c r="D366" s="47" t="s">
        <v>887</v>
      </c>
      <c r="E366" s="48">
        <v>2489812.4802000001</v>
      </c>
      <c r="F366" s="48">
        <v>329776.37819999998</v>
      </c>
      <c r="G366" s="48">
        <v>131910.55129999999</v>
      </c>
      <c r="H366" s="48">
        <v>181945.58790000001</v>
      </c>
      <c r="I366" s="48">
        <v>75810.661600000007</v>
      </c>
      <c r="J366" s="48">
        <v>110019.9359</v>
      </c>
      <c r="K366" s="51">
        <v>750160.59230000002</v>
      </c>
      <c r="L366" s="51">
        <f t="shared" si="5"/>
        <v>4069436.1874000006</v>
      </c>
    </row>
    <row r="367" spans="1:12" ht="18">
      <c r="A367" s="45">
        <v>361</v>
      </c>
      <c r="B367" s="46">
        <v>361</v>
      </c>
      <c r="C367" s="47" t="s">
        <v>109</v>
      </c>
      <c r="D367" s="47" t="s">
        <v>889</v>
      </c>
      <c r="E367" s="48">
        <v>3173602.6359000001</v>
      </c>
      <c r="F367" s="48">
        <v>420344.58069999999</v>
      </c>
      <c r="G367" s="48">
        <v>168137.83230000001</v>
      </c>
      <c r="H367" s="48">
        <v>231914.25140000001</v>
      </c>
      <c r="I367" s="48">
        <v>96630.938099999999</v>
      </c>
      <c r="J367" s="48">
        <v>140235.28330000001</v>
      </c>
      <c r="K367" s="51">
        <v>956181.09880000004</v>
      </c>
      <c r="L367" s="51">
        <f t="shared" si="5"/>
        <v>5187046.6204999993</v>
      </c>
    </row>
    <row r="368" spans="1:12" ht="18">
      <c r="A368" s="45">
        <v>362</v>
      </c>
      <c r="B368" s="46">
        <v>362</v>
      </c>
      <c r="C368" s="47" t="s">
        <v>109</v>
      </c>
      <c r="D368" s="47" t="s">
        <v>891</v>
      </c>
      <c r="E368" s="48">
        <v>3550621.5334000001</v>
      </c>
      <c r="F368" s="48">
        <v>470280.8419</v>
      </c>
      <c r="G368" s="48">
        <v>188112.33679999999</v>
      </c>
      <c r="H368" s="48">
        <v>259465.29209999999</v>
      </c>
      <c r="I368" s="48">
        <v>108110.5384</v>
      </c>
      <c r="J368" s="48">
        <v>156895.0098</v>
      </c>
      <c r="K368" s="51">
        <v>1069773.8781000001</v>
      </c>
      <c r="L368" s="51">
        <f t="shared" si="5"/>
        <v>5803259.4305000007</v>
      </c>
    </row>
    <row r="369" spans="1:12" ht="18">
      <c r="A369" s="45">
        <v>363</v>
      </c>
      <c r="B369" s="46">
        <v>363</v>
      </c>
      <c r="C369" s="47" t="s">
        <v>109</v>
      </c>
      <c r="D369" s="47" t="s">
        <v>893</v>
      </c>
      <c r="E369" s="48">
        <v>3625491.3503999999</v>
      </c>
      <c r="F369" s="48">
        <v>480197.37070000003</v>
      </c>
      <c r="G369" s="48">
        <v>192078.94829999999</v>
      </c>
      <c r="H369" s="48">
        <v>264936.4804</v>
      </c>
      <c r="I369" s="48">
        <v>110390.20020000001</v>
      </c>
      <c r="J369" s="48">
        <v>160203.3603</v>
      </c>
      <c r="K369" s="51">
        <v>1092331.5552999999</v>
      </c>
      <c r="L369" s="51">
        <f t="shared" si="5"/>
        <v>5925629.2655999996</v>
      </c>
    </row>
    <row r="370" spans="1:12" ht="18">
      <c r="A370" s="45">
        <v>364</v>
      </c>
      <c r="B370" s="46">
        <v>364</v>
      </c>
      <c r="C370" s="47" t="s">
        <v>110</v>
      </c>
      <c r="D370" s="47" t="s">
        <v>897</v>
      </c>
      <c r="E370" s="48">
        <v>2326550.7467999998</v>
      </c>
      <c r="F370" s="48">
        <v>308152.31469999999</v>
      </c>
      <c r="G370" s="48">
        <v>123260.9259</v>
      </c>
      <c r="H370" s="48">
        <v>170015.07019999999</v>
      </c>
      <c r="I370" s="48">
        <v>70839.612599999993</v>
      </c>
      <c r="J370" s="48">
        <v>102805.7197</v>
      </c>
      <c r="K370" s="51">
        <v>700971.13749999995</v>
      </c>
      <c r="L370" s="51">
        <f t="shared" si="5"/>
        <v>3802595.5274</v>
      </c>
    </row>
    <row r="371" spans="1:12" ht="18">
      <c r="A371" s="45">
        <v>365</v>
      </c>
      <c r="B371" s="46">
        <v>365</v>
      </c>
      <c r="C371" s="47" t="s">
        <v>110</v>
      </c>
      <c r="D371" s="47" t="s">
        <v>899</v>
      </c>
      <c r="E371" s="48">
        <v>2382999.3936000001</v>
      </c>
      <c r="F371" s="48">
        <v>315628.95409999997</v>
      </c>
      <c r="G371" s="48">
        <v>126251.5817</v>
      </c>
      <c r="H371" s="48">
        <v>174140.11259999999</v>
      </c>
      <c r="I371" s="48">
        <v>72558.380300000004</v>
      </c>
      <c r="J371" s="48">
        <v>105300.0748</v>
      </c>
      <c r="K371" s="51">
        <v>717978.66339999996</v>
      </c>
      <c r="L371" s="51">
        <f t="shared" si="5"/>
        <v>3894857.1604999998</v>
      </c>
    </row>
    <row r="372" spans="1:12" ht="18">
      <c r="A372" s="45">
        <v>366</v>
      </c>
      <c r="B372" s="46">
        <v>366</v>
      </c>
      <c r="C372" s="47" t="s">
        <v>110</v>
      </c>
      <c r="D372" s="47" t="s">
        <v>901</v>
      </c>
      <c r="E372" s="48">
        <v>2172825.9591000001</v>
      </c>
      <c r="F372" s="48">
        <v>287791.42239999998</v>
      </c>
      <c r="G372" s="48">
        <v>115116.569</v>
      </c>
      <c r="H372" s="48">
        <v>158781.47440000001</v>
      </c>
      <c r="I372" s="48">
        <v>66158.947700000004</v>
      </c>
      <c r="J372" s="48">
        <v>96012.922500000001</v>
      </c>
      <c r="K372" s="51">
        <v>654655.08810000005</v>
      </c>
      <c r="L372" s="51">
        <f t="shared" si="5"/>
        <v>3551342.3832</v>
      </c>
    </row>
    <row r="373" spans="1:12" ht="18">
      <c r="A373" s="45">
        <v>367</v>
      </c>
      <c r="B373" s="46">
        <v>367</v>
      </c>
      <c r="C373" s="47" t="s">
        <v>110</v>
      </c>
      <c r="D373" s="47" t="s">
        <v>903</v>
      </c>
      <c r="E373" s="48">
        <v>2357215.7740000002</v>
      </c>
      <c r="F373" s="48">
        <v>312213.90629999997</v>
      </c>
      <c r="G373" s="48">
        <v>124885.5625</v>
      </c>
      <c r="H373" s="48">
        <v>172255.94829999999</v>
      </c>
      <c r="I373" s="48">
        <v>71773.311799999996</v>
      </c>
      <c r="J373" s="48">
        <v>104160.7472</v>
      </c>
      <c r="K373" s="51">
        <v>710210.26500000001</v>
      </c>
      <c r="L373" s="51">
        <f t="shared" si="5"/>
        <v>3852715.5151</v>
      </c>
    </row>
    <row r="374" spans="1:12" ht="18">
      <c r="A374" s="45">
        <v>368</v>
      </c>
      <c r="B374" s="46">
        <v>368</v>
      </c>
      <c r="C374" s="47" t="s">
        <v>110</v>
      </c>
      <c r="D374" s="47" t="s">
        <v>905</v>
      </c>
      <c r="E374" s="48">
        <v>2857023.1157</v>
      </c>
      <c r="F374" s="48">
        <v>378413.53230000002</v>
      </c>
      <c r="G374" s="48">
        <v>151365.4129</v>
      </c>
      <c r="H374" s="48">
        <v>208779.8799</v>
      </c>
      <c r="I374" s="48">
        <v>86991.616599999994</v>
      </c>
      <c r="J374" s="48">
        <v>126246.2545</v>
      </c>
      <c r="K374" s="51">
        <v>860798.22069999995</v>
      </c>
      <c r="L374" s="51">
        <f t="shared" si="5"/>
        <v>4669618.0325999996</v>
      </c>
    </row>
    <row r="375" spans="1:12" ht="18">
      <c r="A375" s="45">
        <v>369</v>
      </c>
      <c r="B375" s="46">
        <v>369</v>
      </c>
      <c r="C375" s="47" t="s">
        <v>110</v>
      </c>
      <c r="D375" s="47" t="s">
        <v>907</v>
      </c>
      <c r="E375" s="48">
        <v>2276204.3705000002</v>
      </c>
      <c r="F375" s="48">
        <v>301483.9227</v>
      </c>
      <c r="G375" s="48">
        <v>120593.56909999999</v>
      </c>
      <c r="H375" s="48">
        <v>166335.95730000001</v>
      </c>
      <c r="I375" s="48">
        <v>69306.6489</v>
      </c>
      <c r="J375" s="48">
        <v>100581.012</v>
      </c>
      <c r="K375" s="51">
        <v>685802.17680000002</v>
      </c>
      <c r="L375" s="51">
        <f t="shared" si="5"/>
        <v>3720307.6573000001</v>
      </c>
    </row>
    <row r="376" spans="1:12" ht="18">
      <c r="A376" s="45">
        <v>370</v>
      </c>
      <c r="B376" s="46">
        <v>370</v>
      </c>
      <c r="C376" s="47" t="s">
        <v>110</v>
      </c>
      <c r="D376" s="47" t="s">
        <v>909</v>
      </c>
      <c r="E376" s="48">
        <v>3674041.4356</v>
      </c>
      <c r="F376" s="48">
        <v>486627.84340000001</v>
      </c>
      <c r="G376" s="48">
        <v>194651.13740000001</v>
      </c>
      <c r="H376" s="48">
        <v>268484.32740000001</v>
      </c>
      <c r="I376" s="48">
        <v>111868.46980000001</v>
      </c>
      <c r="J376" s="48">
        <v>162348.69339999999</v>
      </c>
      <c r="K376" s="51">
        <v>1106959.3078000001</v>
      </c>
      <c r="L376" s="51">
        <f t="shared" si="5"/>
        <v>6004981.2148000002</v>
      </c>
    </row>
    <row r="377" spans="1:12" ht="18">
      <c r="A377" s="45">
        <v>371</v>
      </c>
      <c r="B377" s="46">
        <v>371</v>
      </c>
      <c r="C377" s="47" t="s">
        <v>110</v>
      </c>
      <c r="D377" s="47" t="s">
        <v>911</v>
      </c>
      <c r="E377" s="48">
        <v>2503182.4309</v>
      </c>
      <c r="F377" s="48">
        <v>331547.23200000002</v>
      </c>
      <c r="G377" s="48">
        <v>132618.8928</v>
      </c>
      <c r="H377" s="48">
        <v>182922.61069999999</v>
      </c>
      <c r="I377" s="48">
        <v>76217.754499999995</v>
      </c>
      <c r="J377" s="48">
        <v>110610.72779999999</v>
      </c>
      <c r="K377" s="51">
        <v>754188.85160000005</v>
      </c>
      <c r="L377" s="51">
        <f t="shared" si="5"/>
        <v>4091288.5003</v>
      </c>
    </row>
    <row r="378" spans="1:12" ht="18">
      <c r="A378" s="45">
        <v>372</v>
      </c>
      <c r="B378" s="46">
        <v>372</v>
      </c>
      <c r="C378" s="47" t="s">
        <v>110</v>
      </c>
      <c r="D378" s="47" t="s">
        <v>913</v>
      </c>
      <c r="E378" s="48">
        <v>2690823.9465000001</v>
      </c>
      <c r="F378" s="48">
        <v>356400.40460000001</v>
      </c>
      <c r="G378" s="48">
        <v>142560.1618</v>
      </c>
      <c r="H378" s="48">
        <v>196634.70600000001</v>
      </c>
      <c r="I378" s="48">
        <v>81931.127500000002</v>
      </c>
      <c r="J378" s="48">
        <v>118902.23880000001</v>
      </c>
      <c r="K378" s="51">
        <v>810723.73990000004</v>
      </c>
      <c r="L378" s="51">
        <f t="shared" si="5"/>
        <v>4397976.3251</v>
      </c>
    </row>
    <row r="379" spans="1:12" ht="18">
      <c r="A379" s="45">
        <v>373</v>
      </c>
      <c r="B379" s="46">
        <v>373</v>
      </c>
      <c r="C379" s="47" t="s">
        <v>110</v>
      </c>
      <c r="D379" s="47" t="s">
        <v>915</v>
      </c>
      <c r="E379" s="48">
        <v>2709669.7151000001</v>
      </c>
      <c r="F379" s="48">
        <v>358896.53210000001</v>
      </c>
      <c r="G379" s="48">
        <v>143558.6128</v>
      </c>
      <c r="H379" s="48">
        <v>198011.8798</v>
      </c>
      <c r="I379" s="48">
        <v>82504.949900000007</v>
      </c>
      <c r="J379" s="48">
        <v>119734.9964</v>
      </c>
      <c r="K379" s="51">
        <v>816401.81929999997</v>
      </c>
      <c r="L379" s="51">
        <f t="shared" si="5"/>
        <v>4428778.5054000001</v>
      </c>
    </row>
    <row r="380" spans="1:12" ht="18">
      <c r="A380" s="45">
        <v>374</v>
      </c>
      <c r="B380" s="46">
        <v>374</v>
      </c>
      <c r="C380" s="47" t="s">
        <v>110</v>
      </c>
      <c r="D380" s="47" t="s">
        <v>916</v>
      </c>
      <c r="E380" s="48">
        <v>2511489.3343000002</v>
      </c>
      <c r="F380" s="48">
        <v>332647.48369999998</v>
      </c>
      <c r="G380" s="48">
        <v>133058.99350000001</v>
      </c>
      <c r="H380" s="48">
        <v>183529.64619999999</v>
      </c>
      <c r="I380" s="48">
        <v>76470.685899999997</v>
      </c>
      <c r="J380" s="48">
        <v>110977.7936</v>
      </c>
      <c r="K380" s="51">
        <v>756691.65509999997</v>
      </c>
      <c r="L380" s="51">
        <f t="shared" si="5"/>
        <v>4104865.5922999997</v>
      </c>
    </row>
    <row r="381" spans="1:12" ht="18">
      <c r="A381" s="45">
        <v>375</v>
      </c>
      <c r="B381" s="46">
        <v>375</v>
      </c>
      <c r="C381" s="47" t="s">
        <v>110</v>
      </c>
      <c r="D381" s="47" t="s">
        <v>918</v>
      </c>
      <c r="E381" s="48">
        <v>2460465.6930999998</v>
      </c>
      <c r="F381" s="48">
        <v>325889.38780000003</v>
      </c>
      <c r="G381" s="48">
        <v>130355.75509999999</v>
      </c>
      <c r="H381" s="48">
        <v>179801.04149999999</v>
      </c>
      <c r="I381" s="48">
        <v>74917.100600000005</v>
      </c>
      <c r="J381" s="48">
        <v>108723.1588</v>
      </c>
      <c r="K381" s="51">
        <v>741318.64</v>
      </c>
      <c r="L381" s="51">
        <f t="shared" si="5"/>
        <v>4021470.7768999999</v>
      </c>
    </row>
    <row r="382" spans="1:12" ht="18">
      <c r="A382" s="45">
        <v>376</v>
      </c>
      <c r="B382" s="46">
        <v>376</v>
      </c>
      <c r="C382" s="47" t="s">
        <v>110</v>
      </c>
      <c r="D382" s="47" t="s">
        <v>920</v>
      </c>
      <c r="E382" s="48">
        <v>2570838.7804999999</v>
      </c>
      <c r="F382" s="48">
        <v>340508.33490000002</v>
      </c>
      <c r="G382" s="48">
        <v>136203.334</v>
      </c>
      <c r="H382" s="48">
        <v>187866.66750000001</v>
      </c>
      <c r="I382" s="48">
        <v>78277.778099999996</v>
      </c>
      <c r="J382" s="48">
        <v>113600.3293</v>
      </c>
      <c r="K382" s="51">
        <v>774573.16879999998</v>
      </c>
      <c r="L382" s="51">
        <f t="shared" si="5"/>
        <v>4201868.3930999991</v>
      </c>
    </row>
    <row r="383" spans="1:12" ht="18">
      <c r="A383" s="45">
        <v>377</v>
      </c>
      <c r="B383" s="46">
        <v>377</v>
      </c>
      <c r="C383" s="47" t="s">
        <v>110</v>
      </c>
      <c r="D383" s="47" t="s">
        <v>922</v>
      </c>
      <c r="E383" s="48">
        <v>2293199.7285000002</v>
      </c>
      <c r="F383" s="48">
        <v>303734.96269999997</v>
      </c>
      <c r="G383" s="48">
        <v>121493.98510000001</v>
      </c>
      <c r="H383" s="48">
        <v>167577.9105</v>
      </c>
      <c r="I383" s="48">
        <v>69824.129400000005</v>
      </c>
      <c r="J383" s="48">
        <v>101332.00350000001</v>
      </c>
      <c r="K383" s="51">
        <v>690922.74230000004</v>
      </c>
      <c r="L383" s="51">
        <f t="shared" si="5"/>
        <v>3748085.4620000008</v>
      </c>
    </row>
    <row r="384" spans="1:12" ht="18">
      <c r="A384" s="45">
        <v>378</v>
      </c>
      <c r="B384" s="46">
        <v>378</v>
      </c>
      <c r="C384" s="47" t="s">
        <v>110</v>
      </c>
      <c r="D384" s="47" t="s">
        <v>924</v>
      </c>
      <c r="E384" s="48">
        <v>2281233.2576000001</v>
      </c>
      <c r="F384" s="48">
        <v>302150.00020000001</v>
      </c>
      <c r="G384" s="48">
        <v>120860.0001</v>
      </c>
      <c r="H384" s="48">
        <v>166703.44839999999</v>
      </c>
      <c r="I384" s="48">
        <v>69459.770199999999</v>
      </c>
      <c r="J384" s="48">
        <v>100803.2286</v>
      </c>
      <c r="K384" s="51">
        <v>687317.34030000004</v>
      </c>
      <c r="L384" s="51">
        <f t="shared" si="5"/>
        <v>3728527.0454000002</v>
      </c>
    </row>
    <row r="385" spans="1:12" ht="18">
      <c r="A385" s="45">
        <v>379</v>
      </c>
      <c r="B385" s="46">
        <v>379</v>
      </c>
      <c r="C385" s="47" t="s">
        <v>110</v>
      </c>
      <c r="D385" s="47" t="s">
        <v>926</v>
      </c>
      <c r="E385" s="48">
        <v>2465490.4382000002</v>
      </c>
      <c r="F385" s="48">
        <v>326554.9167</v>
      </c>
      <c r="G385" s="48">
        <v>130621.9667</v>
      </c>
      <c r="H385" s="48">
        <v>180168.22990000001</v>
      </c>
      <c r="I385" s="48">
        <v>75070.095799999996</v>
      </c>
      <c r="J385" s="48">
        <v>108945.1925</v>
      </c>
      <c r="K385" s="51">
        <v>742832.55559999996</v>
      </c>
      <c r="L385" s="51">
        <f t="shared" si="5"/>
        <v>4029683.3954000003</v>
      </c>
    </row>
    <row r="386" spans="1:12" ht="18">
      <c r="A386" s="45">
        <v>380</v>
      </c>
      <c r="B386" s="46">
        <v>380</v>
      </c>
      <c r="C386" s="47" t="s">
        <v>110</v>
      </c>
      <c r="D386" s="47" t="s">
        <v>928</v>
      </c>
      <c r="E386" s="48">
        <v>2815419.1664999998</v>
      </c>
      <c r="F386" s="48">
        <v>372903.0773</v>
      </c>
      <c r="G386" s="48">
        <v>149161.2309</v>
      </c>
      <c r="H386" s="48">
        <v>205739.62880000001</v>
      </c>
      <c r="I386" s="48">
        <v>85724.845300000001</v>
      </c>
      <c r="J386" s="48">
        <v>124407.85739999999</v>
      </c>
      <c r="K386" s="51">
        <v>848263.28339999996</v>
      </c>
      <c r="L386" s="51">
        <f t="shared" si="5"/>
        <v>4601619.0895999996</v>
      </c>
    </row>
    <row r="387" spans="1:12" ht="18">
      <c r="A387" s="45">
        <v>381</v>
      </c>
      <c r="B387" s="46">
        <v>381</v>
      </c>
      <c r="C387" s="47" t="s">
        <v>110</v>
      </c>
      <c r="D387" s="47" t="s">
        <v>930</v>
      </c>
      <c r="E387" s="48">
        <v>3384898.7044000002</v>
      </c>
      <c r="F387" s="48">
        <v>448330.80560000002</v>
      </c>
      <c r="G387" s="48">
        <v>179332.3223</v>
      </c>
      <c r="H387" s="48">
        <v>247354.92720000001</v>
      </c>
      <c r="I387" s="48">
        <v>103064.553</v>
      </c>
      <c r="J387" s="48">
        <v>149572.04259999999</v>
      </c>
      <c r="K387" s="51">
        <v>1019842.9148</v>
      </c>
      <c r="L387" s="51">
        <f t="shared" si="5"/>
        <v>5532396.2699000016</v>
      </c>
    </row>
    <row r="388" spans="1:12" ht="18">
      <c r="A388" s="45">
        <v>382</v>
      </c>
      <c r="B388" s="46">
        <v>382</v>
      </c>
      <c r="C388" s="47" t="s">
        <v>110</v>
      </c>
      <c r="D388" s="47" t="s">
        <v>933</v>
      </c>
      <c r="E388" s="48">
        <v>2327201.4766000002</v>
      </c>
      <c r="F388" s="48">
        <v>308238.50400000002</v>
      </c>
      <c r="G388" s="48">
        <v>123295.4016</v>
      </c>
      <c r="H388" s="48">
        <v>170062.62289999999</v>
      </c>
      <c r="I388" s="48">
        <v>70859.426200000002</v>
      </c>
      <c r="J388" s="48">
        <v>102834.4742</v>
      </c>
      <c r="K388" s="51">
        <v>701167.19720000005</v>
      </c>
      <c r="L388" s="51">
        <f t="shared" si="5"/>
        <v>3803659.1027000006</v>
      </c>
    </row>
    <row r="389" spans="1:12" ht="18">
      <c r="A389" s="45">
        <v>383</v>
      </c>
      <c r="B389" s="46">
        <v>383</v>
      </c>
      <c r="C389" s="47" t="s">
        <v>110</v>
      </c>
      <c r="D389" s="47" t="s">
        <v>935</v>
      </c>
      <c r="E389" s="48">
        <v>2242413.6181999999</v>
      </c>
      <c r="F389" s="48">
        <v>297008.32780000003</v>
      </c>
      <c r="G389" s="48">
        <v>118803.3311</v>
      </c>
      <c r="H389" s="48">
        <v>163866.6636</v>
      </c>
      <c r="I389" s="48">
        <v>68277.776500000007</v>
      </c>
      <c r="J389" s="48">
        <v>99087.864799999996</v>
      </c>
      <c r="K389" s="51">
        <v>675621.29339999997</v>
      </c>
      <c r="L389" s="51">
        <f t="shared" si="5"/>
        <v>3665078.8754000003</v>
      </c>
    </row>
    <row r="390" spans="1:12" ht="18">
      <c r="A390" s="45">
        <v>384</v>
      </c>
      <c r="B390" s="46">
        <v>384</v>
      </c>
      <c r="C390" s="47" t="s">
        <v>110</v>
      </c>
      <c r="D390" s="47" t="s">
        <v>937</v>
      </c>
      <c r="E390" s="48">
        <v>3267219.8124000002</v>
      </c>
      <c r="F390" s="48">
        <v>432744.20260000002</v>
      </c>
      <c r="G390" s="48">
        <v>173097.68100000001</v>
      </c>
      <c r="H390" s="48">
        <v>238755.4221</v>
      </c>
      <c r="I390" s="48">
        <v>99481.425900000002</v>
      </c>
      <c r="J390" s="48">
        <v>144372.0429</v>
      </c>
      <c r="K390" s="51">
        <v>984387.20559999999</v>
      </c>
      <c r="L390" s="51">
        <f t="shared" si="5"/>
        <v>5340057.7924999995</v>
      </c>
    </row>
    <row r="391" spans="1:12" ht="18">
      <c r="A391" s="45">
        <v>385</v>
      </c>
      <c r="B391" s="46">
        <v>385</v>
      </c>
      <c r="C391" s="47" t="s">
        <v>110</v>
      </c>
      <c r="D391" s="47" t="s">
        <v>939</v>
      </c>
      <c r="E391" s="48">
        <v>2174461.7233000002</v>
      </c>
      <c r="F391" s="48">
        <v>288008.07980000001</v>
      </c>
      <c r="G391" s="48">
        <v>115203.2319</v>
      </c>
      <c r="H391" s="48">
        <v>158901.00959999999</v>
      </c>
      <c r="I391" s="48">
        <v>66208.754000000001</v>
      </c>
      <c r="J391" s="48">
        <v>96085.203699999998</v>
      </c>
      <c r="K391" s="51">
        <v>655147.93079999997</v>
      </c>
      <c r="L391" s="51">
        <f t="shared" si="5"/>
        <v>3554015.9331</v>
      </c>
    </row>
    <row r="392" spans="1:12" ht="18">
      <c r="A392" s="45">
        <v>386</v>
      </c>
      <c r="B392" s="46">
        <v>386</v>
      </c>
      <c r="C392" s="47" t="s">
        <v>110</v>
      </c>
      <c r="D392" s="47" t="s">
        <v>941</v>
      </c>
      <c r="E392" s="48">
        <v>2194477.3095999998</v>
      </c>
      <c r="F392" s="48">
        <v>290659.15000000002</v>
      </c>
      <c r="G392" s="48">
        <v>116263.66</v>
      </c>
      <c r="H392" s="48">
        <v>160363.66889999999</v>
      </c>
      <c r="I392" s="48">
        <v>66818.195399999997</v>
      </c>
      <c r="J392" s="48">
        <v>96969.653200000001</v>
      </c>
      <c r="K392" s="51">
        <v>661178.4669</v>
      </c>
      <c r="L392" s="51">
        <f t="shared" ref="L392:L455" si="6">E392+F392+G392+H392+I392+J392+K392</f>
        <v>3586730.1039999998</v>
      </c>
    </row>
    <row r="393" spans="1:12" ht="18">
      <c r="A393" s="45">
        <v>387</v>
      </c>
      <c r="B393" s="46">
        <v>387</v>
      </c>
      <c r="C393" s="47" t="s">
        <v>110</v>
      </c>
      <c r="D393" s="47" t="s">
        <v>943</v>
      </c>
      <c r="E393" s="48">
        <v>2831139.7719999999</v>
      </c>
      <c r="F393" s="48">
        <v>374985.27600000001</v>
      </c>
      <c r="G393" s="48">
        <v>149994.11040000001</v>
      </c>
      <c r="H393" s="48">
        <v>206888.42809999999</v>
      </c>
      <c r="I393" s="48">
        <v>86203.511700000003</v>
      </c>
      <c r="J393" s="48">
        <v>125102.5202</v>
      </c>
      <c r="K393" s="51">
        <v>852999.77619999996</v>
      </c>
      <c r="L393" s="51">
        <f t="shared" si="6"/>
        <v>4627313.3946000002</v>
      </c>
    </row>
    <row r="394" spans="1:12" ht="18">
      <c r="A394" s="45">
        <v>388</v>
      </c>
      <c r="B394" s="46">
        <v>388</v>
      </c>
      <c r="C394" s="47" t="s">
        <v>110</v>
      </c>
      <c r="D394" s="47" t="s">
        <v>945</v>
      </c>
      <c r="E394" s="48">
        <v>2892797.0795999998</v>
      </c>
      <c r="F394" s="48">
        <v>383151.80410000001</v>
      </c>
      <c r="G394" s="48">
        <v>153260.72159999999</v>
      </c>
      <c r="H394" s="48">
        <v>211394.09880000001</v>
      </c>
      <c r="I394" s="48">
        <v>88080.874500000005</v>
      </c>
      <c r="J394" s="48">
        <v>127827.0358</v>
      </c>
      <c r="K394" s="51">
        <v>871576.63</v>
      </c>
      <c r="L394" s="51">
        <f t="shared" si="6"/>
        <v>4728088.2443999993</v>
      </c>
    </row>
    <row r="395" spans="1:12" ht="18">
      <c r="A395" s="45">
        <v>389</v>
      </c>
      <c r="B395" s="46">
        <v>389</v>
      </c>
      <c r="C395" s="47" t="s">
        <v>110</v>
      </c>
      <c r="D395" s="47" t="s">
        <v>139</v>
      </c>
      <c r="E395" s="48">
        <v>2218254.1519999998</v>
      </c>
      <c r="F395" s="48">
        <v>293808.3996</v>
      </c>
      <c r="G395" s="48">
        <v>117523.35980000001</v>
      </c>
      <c r="H395" s="48">
        <v>162101.18599999999</v>
      </c>
      <c r="I395" s="48">
        <v>67542.160799999998</v>
      </c>
      <c r="J395" s="48">
        <v>98020.305300000007</v>
      </c>
      <c r="K395" s="51">
        <v>668342.23939999996</v>
      </c>
      <c r="L395" s="51">
        <f t="shared" si="6"/>
        <v>3625591.8029000005</v>
      </c>
    </row>
    <row r="396" spans="1:12" ht="18">
      <c r="A396" s="45">
        <v>390</v>
      </c>
      <c r="B396" s="46">
        <v>390</v>
      </c>
      <c r="C396" s="47" t="s">
        <v>110</v>
      </c>
      <c r="D396" s="47" t="s">
        <v>141</v>
      </c>
      <c r="E396" s="48">
        <v>2172411.0410000002</v>
      </c>
      <c r="F396" s="48">
        <v>287736.46639999998</v>
      </c>
      <c r="G396" s="48">
        <v>115094.5865</v>
      </c>
      <c r="H396" s="48">
        <v>158751.1539</v>
      </c>
      <c r="I396" s="48">
        <v>66146.314100000003</v>
      </c>
      <c r="J396" s="48">
        <v>95994.588099999994</v>
      </c>
      <c r="K396" s="51">
        <v>654530.07660000003</v>
      </c>
      <c r="L396" s="51">
        <f t="shared" si="6"/>
        <v>3550664.2265999997</v>
      </c>
    </row>
    <row r="397" spans="1:12" ht="18">
      <c r="A397" s="45">
        <v>391</v>
      </c>
      <c r="B397" s="46">
        <v>391</v>
      </c>
      <c r="C397" s="47" t="s">
        <v>110</v>
      </c>
      <c r="D397" s="47" t="s">
        <v>143</v>
      </c>
      <c r="E397" s="48">
        <v>2174377.5564000001</v>
      </c>
      <c r="F397" s="48">
        <v>287996.93190000003</v>
      </c>
      <c r="G397" s="48">
        <v>115198.77280000001</v>
      </c>
      <c r="H397" s="48">
        <v>158894.859</v>
      </c>
      <c r="I397" s="48">
        <v>66206.191200000001</v>
      </c>
      <c r="J397" s="48">
        <v>96081.484500000006</v>
      </c>
      <c r="K397" s="51">
        <v>655122.57189999998</v>
      </c>
      <c r="L397" s="51">
        <f t="shared" si="6"/>
        <v>3553878.3676999998</v>
      </c>
    </row>
    <row r="398" spans="1:12" ht="18">
      <c r="A398" s="45">
        <v>392</v>
      </c>
      <c r="B398" s="46">
        <v>392</v>
      </c>
      <c r="C398" s="47" t="s">
        <v>110</v>
      </c>
      <c r="D398" s="47" t="s">
        <v>145</v>
      </c>
      <c r="E398" s="48">
        <v>2576998.2451999998</v>
      </c>
      <c r="F398" s="48">
        <v>341324.15779999999</v>
      </c>
      <c r="G398" s="48">
        <v>136529.66310000001</v>
      </c>
      <c r="H398" s="48">
        <v>188316.77669999999</v>
      </c>
      <c r="I398" s="48">
        <v>78465.323600000003</v>
      </c>
      <c r="J398" s="48">
        <v>113872.504</v>
      </c>
      <c r="K398" s="51">
        <v>776428.96620000002</v>
      </c>
      <c r="L398" s="51">
        <f t="shared" si="6"/>
        <v>4211935.6365999999</v>
      </c>
    </row>
    <row r="399" spans="1:12" ht="18">
      <c r="A399" s="45">
        <v>393</v>
      </c>
      <c r="B399" s="46">
        <v>393</v>
      </c>
      <c r="C399" s="47" t="s">
        <v>110</v>
      </c>
      <c r="D399" s="47" t="s">
        <v>147</v>
      </c>
      <c r="E399" s="48">
        <v>2597158.0449999999</v>
      </c>
      <c r="F399" s="48">
        <v>343994.32900000003</v>
      </c>
      <c r="G399" s="48">
        <v>137597.7316</v>
      </c>
      <c r="H399" s="48">
        <v>189789.97459999999</v>
      </c>
      <c r="I399" s="48">
        <v>79079.156099999993</v>
      </c>
      <c r="J399" s="48">
        <v>114763.32610000001</v>
      </c>
      <c r="K399" s="51">
        <v>782502.95270000002</v>
      </c>
      <c r="L399" s="51">
        <f t="shared" si="6"/>
        <v>4244885.5150999995</v>
      </c>
    </row>
    <row r="400" spans="1:12" ht="18">
      <c r="A400" s="45">
        <v>394</v>
      </c>
      <c r="B400" s="46">
        <v>394</v>
      </c>
      <c r="C400" s="47" t="s">
        <v>110</v>
      </c>
      <c r="D400" s="47" t="s">
        <v>116</v>
      </c>
      <c r="E400" s="48">
        <v>4490417.4314999999</v>
      </c>
      <c r="F400" s="48">
        <v>594757.07860000001</v>
      </c>
      <c r="G400" s="48">
        <v>237902.8314</v>
      </c>
      <c r="H400" s="48">
        <v>328141.83649999998</v>
      </c>
      <c r="I400" s="48">
        <v>136725.76519999999</v>
      </c>
      <c r="J400" s="48">
        <v>198422.7494</v>
      </c>
      <c r="K400" s="51">
        <v>1352926.8677999999</v>
      </c>
      <c r="L400" s="51">
        <f t="shared" si="6"/>
        <v>7339294.5603999998</v>
      </c>
    </row>
    <row r="401" spans="1:12" ht="18">
      <c r="A401" s="45">
        <v>395</v>
      </c>
      <c r="B401" s="46">
        <v>395</v>
      </c>
      <c r="C401" s="47" t="s">
        <v>110</v>
      </c>
      <c r="D401" s="47" t="s">
        <v>150</v>
      </c>
      <c r="E401" s="48">
        <v>2249150.9421999999</v>
      </c>
      <c r="F401" s="48">
        <v>297900.68829999998</v>
      </c>
      <c r="G401" s="48">
        <v>119160.27529999999</v>
      </c>
      <c r="H401" s="48">
        <v>164359.00039999999</v>
      </c>
      <c r="I401" s="48">
        <v>68482.916899999997</v>
      </c>
      <c r="J401" s="48">
        <v>99385.573999999993</v>
      </c>
      <c r="K401" s="51">
        <v>677651.19519999996</v>
      </c>
      <c r="L401" s="51">
        <f t="shared" si="6"/>
        <v>3676090.5922999997</v>
      </c>
    </row>
    <row r="402" spans="1:12" ht="18">
      <c r="A402" s="45">
        <v>396</v>
      </c>
      <c r="B402" s="46">
        <v>396</v>
      </c>
      <c r="C402" s="47" t="s">
        <v>110</v>
      </c>
      <c r="D402" s="47" t="s">
        <v>152</v>
      </c>
      <c r="E402" s="48">
        <v>2225919.5704999999</v>
      </c>
      <c r="F402" s="48">
        <v>294823.68650000001</v>
      </c>
      <c r="G402" s="48">
        <v>117929.4746</v>
      </c>
      <c r="H402" s="48">
        <v>162661.3443</v>
      </c>
      <c r="I402" s="48">
        <v>67775.560100000002</v>
      </c>
      <c r="J402" s="48">
        <v>98359.025200000004</v>
      </c>
      <c r="K402" s="51">
        <v>670651.76870000002</v>
      </c>
      <c r="L402" s="51">
        <f t="shared" si="6"/>
        <v>3638120.4298999994</v>
      </c>
    </row>
    <row r="403" spans="1:12" ht="18">
      <c r="A403" s="45">
        <v>397</v>
      </c>
      <c r="B403" s="46">
        <v>397</v>
      </c>
      <c r="C403" s="47" t="s">
        <v>110</v>
      </c>
      <c r="D403" s="47" t="s">
        <v>154</v>
      </c>
      <c r="E403" s="48">
        <v>2664482.1017</v>
      </c>
      <c r="F403" s="48">
        <v>352911.41970000003</v>
      </c>
      <c r="G403" s="48">
        <v>141164.56789999999</v>
      </c>
      <c r="H403" s="48">
        <v>194709.7488</v>
      </c>
      <c r="I403" s="48">
        <v>81129.062000000005</v>
      </c>
      <c r="J403" s="48">
        <v>117738.2442</v>
      </c>
      <c r="K403" s="51">
        <v>802787.15269999998</v>
      </c>
      <c r="L403" s="51">
        <f t="shared" si="6"/>
        <v>4354922.2970000003</v>
      </c>
    </row>
    <row r="404" spans="1:12" ht="18">
      <c r="A404" s="45">
        <v>398</v>
      </c>
      <c r="B404" s="46">
        <v>398</v>
      </c>
      <c r="C404" s="47" t="s">
        <v>110</v>
      </c>
      <c r="D404" s="47" t="s">
        <v>156</v>
      </c>
      <c r="E404" s="48">
        <v>2198454.5523999999</v>
      </c>
      <c r="F404" s="48">
        <v>291185.93689999997</v>
      </c>
      <c r="G404" s="48">
        <v>116474.37480000001</v>
      </c>
      <c r="H404" s="48">
        <v>160654.31</v>
      </c>
      <c r="I404" s="48">
        <v>66939.295800000007</v>
      </c>
      <c r="J404" s="48">
        <v>97145.399799999999</v>
      </c>
      <c r="K404" s="51">
        <v>662376.77830000001</v>
      </c>
      <c r="L404" s="51">
        <f t="shared" si="6"/>
        <v>3593230.6479999996</v>
      </c>
    </row>
    <row r="405" spans="1:12" ht="18">
      <c r="A405" s="45">
        <v>399</v>
      </c>
      <c r="B405" s="46">
        <v>399</v>
      </c>
      <c r="C405" s="47" t="s">
        <v>110</v>
      </c>
      <c r="D405" s="47" t="s">
        <v>158</v>
      </c>
      <c r="E405" s="48">
        <v>2782546.1236999999</v>
      </c>
      <c r="F405" s="48">
        <v>368549.03330000001</v>
      </c>
      <c r="G405" s="48">
        <v>147419.6133</v>
      </c>
      <c r="H405" s="48">
        <v>203337.3977</v>
      </c>
      <c r="I405" s="48">
        <v>84723.915699999998</v>
      </c>
      <c r="J405" s="48">
        <v>122955.26210000001</v>
      </c>
      <c r="K405" s="51">
        <v>838358.89850000001</v>
      </c>
      <c r="L405" s="51">
        <f t="shared" si="6"/>
        <v>4547890.2442999994</v>
      </c>
    </row>
    <row r="406" spans="1:12" ht="18">
      <c r="A406" s="45">
        <v>400</v>
      </c>
      <c r="B406" s="46">
        <v>400</v>
      </c>
      <c r="C406" s="47" t="s">
        <v>110</v>
      </c>
      <c r="D406" s="47" t="s">
        <v>160</v>
      </c>
      <c r="E406" s="48">
        <v>2443521.5724999998</v>
      </c>
      <c r="F406" s="48">
        <v>323645.13410000002</v>
      </c>
      <c r="G406" s="48">
        <v>129458.0537</v>
      </c>
      <c r="H406" s="48">
        <v>178562.83259999999</v>
      </c>
      <c r="I406" s="48">
        <v>74401.180300000007</v>
      </c>
      <c r="J406" s="48">
        <v>107974.4313</v>
      </c>
      <c r="K406" s="51">
        <v>736213.51199999999</v>
      </c>
      <c r="L406" s="51">
        <f t="shared" si="6"/>
        <v>3993776.7164999996</v>
      </c>
    </row>
    <row r="407" spans="1:12" ht="18">
      <c r="A407" s="45">
        <v>401</v>
      </c>
      <c r="B407" s="46">
        <v>401</v>
      </c>
      <c r="C407" s="47" t="s">
        <v>110</v>
      </c>
      <c r="D407" s="47" t="s">
        <v>162</v>
      </c>
      <c r="E407" s="48">
        <v>2540904.7829999998</v>
      </c>
      <c r="F407" s="48">
        <v>336543.56829999998</v>
      </c>
      <c r="G407" s="48">
        <v>134617.42730000001</v>
      </c>
      <c r="H407" s="48">
        <v>185679.2101</v>
      </c>
      <c r="I407" s="48">
        <v>77366.337499999994</v>
      </c>
      <c r="J407" s="48">
        <v>112277.60460000001</v>
      </c>
      <c r="K407" s="51">
        <v>765554.29469999997</v>
      </c>
      <c r="L407" s="51">
        <f t="shared" si="6"/>
        <v>4152943.2254999997</v>
      </c>
    </row>
    <row r="408" spans="1:12" ht="18">
      <c r="A408" s="45">
        <v>402</v>
      </c>
      <c r="B408" s="46">
        <v>402</v>
      </c>
      <c r="C408" s="47" t="s">
        <v>110</v>
      </c>
      <c r="D408" s="47" t="s">
        <v>164</v>
      </c>
      <c r="E408" s="48">
        <v>2000336.2383999999</v>
      </c>
      <c r="F408" s="48">
        <v>264945.10930000001</v>
      </c>
      <c r="G408" s="48">
        <v>105978.04369999999</v>
      </c>
      <c r="H408" s="48">
        <v>146176.61199999999</v>
      </c>
      <c r="I408" s="48">
        <v>60906.921699999999</v>
      </c>
      <c r="J408" s="48">
        <v>88390.939599999998</v>
      </c>
      <c r="K408" s="51">
        <v>602685.31440000003</v>
      </c>
      <c r="L408" s="51">
        <f t="shared" si="6"/>
        <v>3269419.1790999998</v>
      </c>
    </row>
    <row r="409" spans="1:12" ht="18">
      <c r="A409" s="45">
        <v>403</v>
      </c>
      <c r="B409" s="46">
        <v>403</v>
      </c>
      <c r="C409" s="47" t="s">
        <v>110</v>
      </c>
      <c r="D409" s="47" t="s">
        <v>166</v>
      </c>
      <c r="E409" s="48">
        <v>2205441.7407999998</v>
      </c>
      <c r="F409" s="48">
        <v>292111.39199999999</v>
      </c>
      <c r="G409" s="48">
        <v>116844.55680000001</v>
      </c>
      <c r="H409" s="48">
        <v>161164.90590000001</v>
      </c>
      <c r="I409" s="48">
        <v>67152.044099999999</v>
      </c>
      <c r="J409" s="48">
        <v>97454.15</v>
      </c>
      <c r="K409" s="51">
        <v>664481.96230000001</v>
      </c>
      <c r="L409" s="51">
        <f t="shared" si="6"/>
        <v>3604650.7518999996</v>
      </c>
    </row>
    <row r="410" spans="1:12" ht="18">
      <c r="A410" s="45">
        <v>404</v>
      </c>
      <c r="B410" s="46">
        <v>404</v>
      </c>
      <c r="C410" s="47" t="s">
        <v>110</v>
      </c>
      <c r="D410" s="47" t="s">
        <v>168</v>
      </c>
      <c r="E410" s="48">
        <v>2719387.9907</v>
      </c>
      <c r="F410" s="48">
        <v>360183.7205</v>
      </c>
      <c r="G410" s="48">
        <v>144073.48819999999</v>
      </c>
      <c r="H410" s="48">
        <v>198722.0527</v>
      </c>
      <c r="I410" s="48">
        <v>82800.855299999996</v>
      </c>
      <c r="J410" s="48">
        <v>120164.4279</v>
      </c>
      <c r="K410" s="51">
        <v>819329.85800000001</v>
      </c>
      <c r="L410" s="51">
        <f t="shared" si="6"/>
        <v>4444662.3932999996</v>
      </c>
    </row>
    <row r="411" spans="1:12" ht="18">
      <c r="A411" s="45">
        <v>405</v>
      </c>
      <c r="B411" s="46">
        <v>405</v>
      </c>
      <c r="C411" s="47" t="s">
        <v>110</v>
      </c>
      <c r="D411" s="47" t="s">
        <v>170</v>
      </c>
      <c r="E411" s="48">
        <v>3179431.4465000001</v>
      </c>
      <c r="F411" s="48">
        <v>421116.60830000002</v>
      </c>
      <c r="G411" s="48">
        <v>168446.6433</v>
      </c>
      <c r="H411" s="48">
        <v>232340.19769999999</v>
      </c>
      <c r="I411" s="48">
        <v>96808.415699999998</v>
      </c>
      <c r="J411" s="48">
        <v>140492.84700000001</v>
      </c>
      <c r="K411" s="51">
        <v>957937.27280000004</v>
      </c>
      <c r="L411" s="51">
        <f t="shared" si="6"/>
        <v>5196573.4313000003</v>
      </c>
    </row>
    <row r="412" spans="1:12" ht="18">
      <c r="A412" s="45">
        <v>406</v>
      </c>
      <c r="B412" s="46">
        <v>406</v>
      </c>
      <c r="C412" s="47" t="s">
        <v>110</v>
      </c>
      <c r="D412" s="47" t="s">
        <v>172</v>
      </c>
      <c r="E412" s="48">
        <v>2074903.2305999999</v>
      </c>
      <c r="F412" s="48">
        <v>274821.52889999998</v>
      </c>
      <c r="G412" s="48">
        <v>109928.6115</v>
      </c>
      <c r="H412" s="48">
        <v>151625.67110000001</v>
      </c>
      <c r="I412" s="48">
        <v>63177.362999999998</v>
      </c>
      <c r="J412" s="48">
        <v>91685.908899999995</v>
      </c>
      <c r="K412" s="51">
        <v>625151.75300000003</v>
      </c>
      <c r="L412" s="51">
        <f t="shared" si="6"/>
        <v>3391294.0669999998</v>
      </c>
    </row>
    <row r="413" spans="1:12" ht="18">
      <c r="A413" s="45">
        <v>407</v>
      </c>
      <c r="B413" s="46">
        <v>407</v>
      </c>
      <c r="C413" s="47" t="s">
        <v>110</v>
      </c>
      <c r="D413" s="47" t="s">
        <v>175</v>
      </c>
      <c r="E413" s="48">
        <v>2439797.3651000001</v>
      </c>
      <c r="F413" s="48">
        <v>323151.86180000001</v>
      </c>
      <c r="G413" s="48">
        <v>129260.7447</v>
      </c>
      <c r="H413" s="48">
        <v>178290.68239999999</v>
      </c>
      <c r="I413" s="48">
        <v>74287.784299999999</v>
      </c>
      <c r="J413" s="48">
        <v>107809.8659</v>
      </c>
      <c r="K413" s="51">
        <v>735091.43810000003</v>
      </c>
      <c r="L413" s="51">
        <f t="shared" si="6"/>
        <v>3987689.7423</v>
      </c>
    </row>
    <row r="414" spans="1:12" ht="18">
      <c r="A414" s="45">
        <v>408</v>
      </c>
      <c r="B414" s="46">
        <v>408</v>
      </c>
      <c r="C414" s="47" t="s">
        <v>111</v>
      </c>
      <c r="D414" s="47" t="s">
        <v>179</v>
      </c>
      <c r="E414" s="48">
        <v>2479191.1502</v>
      </c>
      <c r="F414" s="48">
        <v>328369.57990000001</v>
      </c>
      <c r="G414" s="48">
        <v>131347.83199999999</v>
      </c>
      <c r="H414" s="48">
        <v>181169.4234</v>
      </c>
      <c r="I414" s="48">
        <v>75487.2598</v>
      </c>
      <c r="J414" s="48">
        <v>109550.6001</v>
      </c>
      <c r="K414" s="51">
        <v>746960.47050000005</v>
      </c>
      <c r="L414" s="51">
        <f t="shared" si="6"/>
        <v>4052076.3159000007</v>
      </c>
    </row>
    <row r="415" spans="1:12" ht="18">
      <c r="A415" s="45">
        <v>409</v>
      </c>
      <c r="B415" s="46">
        <v>409</v>
      </c>
      <c r="C415" s="47" t="s">
        <v>111</v>
      </c>
      <c r="D415" s="47" t="s">
        <v>181</v>
      </c>
      <c r="E415" s="48">
        <v>2554661.1334000002</v>
      </c>
      <c r="F415" s="48">
        <v>338365.60090000002</v>
      </c>
      <c r="G415" s="48">
        <v>135346.24040000001</v>
      </c>
      <c r="H415" s="48">
        <v>186684.46950000001</v>
      </c>
      <c r="I415" s="48">
        <v>77785.195600000006</v>
      </c>
      <c r="J415" s="48">
        <v>112885.4708</v>
      </c>
      <c r="K415" s="51">
        <v>769698.973</v>
      </c>
      <c r="L415" s="51">
        <f t="shared" si="6"/>
        <v>4175427.0836000005</v>
      </c>
    </row>
    <row r="416" spans="1:12" ht="18">
      <c r="A416" s="45">
        <v>410</v>
      </c>
      <c r="B416" s="46">
        <v>410</v>
      </c>
      <c r="C416" s="47" t="s">
        <v>111</v>
      </c>
      <c r="D416" s="47" t="s">
        <v>183</v>
      </c>
      <c r="E416" s="48">
        <v>2779229.9676999999</v>
      </c>
      <c r="F416" s="48">
        <v>368109.8075</v>
      </c>
      <c r="G416" s="48">
        <v>147243.92300000001</v>
      </c>
      <c r="H416" s="48">
        <v>203095.0662</v>
      </c>
      <c r="I416" s="48">
        <v>84622.944300000003</v>
      </c>
      <c r="J416" s="48">
        <v>122808.7277</v>
      </c>
      <c r="K416" s="51">
        <v>837359.7672</v>
      </c>
      <c r="L416" s="51">
        <f t="shared" si="6"/>
        <v>4542470.2035999997</v>
      </c>
    </row>
    <row r="417" spans="1:12" ht="18">
      <c r="A417" s="45">
        <v>411</v>
      </c>
      <c r="B417" s="46">
        <v>411</v>
      </c>
      <c r="C417" s="47" t="s">
        <v>111</v>
      </c>
      <c r="D417" s="47" t="s">
        <v>185</v>
      </c>
      <c r="E417" s="48">
        <v>2605804.4975000001</v>
      </c>
      <c r="F417" s="48">
        <v>345139.55420000001</v>
      </c>
      <c r="G417" s="48">
        <v>138055.8217</v>
      </c>
      <c r="H417" s="48">
        <v>190421.823</v>
      </c>
      <c r="I417" s="48">
        <v>79342.426200000002</v>
      </c>
      <c r="J417" s="48">
        <v>115145.3959</v>
      </c>
      <c r="K417" s="51">
        <v>785108.05969999998</v>
      </c>
      <c r="L417" s="51">
        <f t="shared" si="6"/>
        <v>4259017.5782000003</v>
      </c>
    </row>
    <row r="418" spans="1:12" ht="18">
      <c r="A418" s="45">
        <v>412</v>
      </c>
      <c r="B418" s="46">
        <v>412</v>
      </c>
      <c r="C418" s="47" t="s">
        <v>111</v>
      </c>
      <c r="D418" s="47" t="s">
        <v>187</v>
      </c>
      <c r="E418" s="48">
        <v>2436995.7831000001</v>
      </c>
      <c r="F418" s="48">
        <v>322780.79149999999</v>
      </c>
      <c r="G418" s="48">
        <v>129112.31660000001</v>
      </c>
      <c r="H418" s="48">
        <v>178085.95389999999</v>
      </c>
      <c r="I418" s="48">
        <v>74202.480800000005</v>
      </c>
      <c r="J418" s="48">
        <v>107686.0695</v>
      </c>
      <c r="K418" s="51">
        <v>734247.34380000003</v>
      </c>
      <c r="L418" s="51">
        <f t="shared" si="6"/>
        <v>3983110.7392000002</v>
      </c>
    </row>
    <row r="419" spans="1:12" ht="18">
      <c r="A419" s="45">
        <v>413</v>
      </c>
      <c r="B419" s="46">
        <v>413</v>
      </c>
      <c r="C419" s="47" t="s">
        <v>111</v>
      </c>
      <c r="D419" s="47" t="s">
        <v>189</v>
      </c>
      <c r="E419" s="48">
        <v>2279528.6247</v>
      </c>
      <c r="F419" s="48">
        <v>301924.22110000002</v>
      </c>
      <c r="G419" s="48">
        <v>120769.6884</v>
      </c>
      <c r="H419" s="48">
        <v>166578.8806</v>
      </c>
      <c r="I419" s="48">
        <v>69407.866899999994</v>
      </c>
      <c r="J419" s="48">
        <v>100727.9042</v>
      </c>
      <c r="K419" s="51">
        <v>686803.74809999997</v>
      </c>
      <c r="L419" s="51">
        <f t="shared" si="6"/>
        <v>3725740.9339999999</v>
      </c>
    </row>
    <row r="420" spans="1:12" ht="18">
      <c r="A420" s="45">
        <v>414</v>
      </c>
      <c r="B420" s="46">
        <v>414</v>
      </c>
      <c r="C420" s="47" t="s">
        <v>111</v>
      </c>
      <c r="D420" s="47" t="s">
        <v>191</v>
      </c>
      <c r="E420" s="48">
        <v>2286988.4559999998</v>
      </c>
      <c r="F420" s="48">
        <v>302912.27789999999</v>
      </c>
      <c r="G420" s="48">
        <v>121164.9112</v>
      </c>
      <c r="H420" s="48">
        <v>167124.0154</v>
      </c>
      <c r="I420" s="48">
        <v>69635.006399999998</v>
      </c>
      <c r="J420" s="48">
        <v>101057.5396</v>
      </c>
      <c r="K420" s="51">
        <v>689051.33559999999</v>
      </c>
      <c r="L420" s="51">
        <f t="shared" si="6"/>
        <v>3737933.5420999993</v>
      </c>
    </row>
    <row r="421" spans="1:12" ht="18">
      <c r="A421" s="45">
        <v>415</v>
      </c>
      <c r="B421" s="46">
        <v>415</v>
      </c>
      <c r="C421" s="47" t="s">
        <v>111</v>
      </c>
      <c r="D421" s="47" t="s">
        <v>193</v>
      </c>
      <c r="E421" s="48">
        <v>2448678.2154999999</v>
      </c>
      <c r="F421" s="48">
        <v>324328.13299999997</v>
      </c>
      <c r="G421" s="48">
        <v>129731.25320000001</v>
      </c>
      <c r="H421" s="48">
        <v>178939.65960000001</v>
      </c>
      <c r="I421" s="48">
        <v>74558.191500000001</v>
      </c>
      <c r="J421" s="48">
        <v>108202.2933</v>
      </c>
      <c r="K421" s="51">
        <v>737767.16729999997</v>
      </c>
      <c r="L421" s="51">
        <f t="shared" si="6"/>
        <v>4002204.9134</v>
      </c>
    </row>
    <row r="422" spans="1:12" ht="18">
      <c r="A422" s="45">
        <v>416</v>
      </c>
      <c r="B422" s="46">
        <v>416</v>
      </c>
      <c r="C422" s="47" t="s">
        <v>111</v>
      </c>
      <c r="D422" s="47" t="s">
        <v>195</v>
      </c>
      <c r="E422" s="48">
        <v>2296743.7442999999</v>
      </c>
      <c r="F422" s="48">
        <v>304204.36859999999</v>
      </c>
      <c r="G422" s="48">
        <v>121681.7475</v>
      </c>
      <c r="H422" s="48">
        <v>167836.89300000001</v>
      </c>
      <c r="I422" s="48">
        <v>69932.038799999995</v>
      </c>
      <c r="J422" s="48">
        <v>101488.6066</v>
      </c>
      <c r="K422" s="51">
        <v>691990.52590000001</v>
      </c>
      <c r="L422" s="51">
        <f t="shared" si="6"/>
        <v>3753877.9247000003</v>
      </c>
    </row>
    <row r="423" spans="1:12" ht="18">
      <c r="A423" s="45">
        <v>417</v>
      </c>
      <c r="B423" s="46">
        <v>417</v>
      </c>
      <c r="C423" s="47" t="s">
        <v>111</v>
      </c>
      <c r="D423" s="47" t="s">
        <v>197</v>
      </c>
      <c r="E423" s="48">
        <v>2769169.1175000002</v>
      </c>
      <c r="F423" s="48">
        <v>366777.245</v>
      </c>
      <c r="G423" s="48">
        <v>146710.89799999999</v>
      </c>
      <c r="H423" s="48">
        <v>202359.85930000001</v>
      </c>
      <c r="I423" s="48">
        <v>84316.607999999993</v>
      </c>
      <c r="J423" s="48">
        <v>122364.1584</v>
      </c>
      <c r="K423" s="51">
        <v>834328.5135</v>
      </c>
      <c r="L423" s="51">
        <f t="shared" si="6"/>
        <v>4526026.3997000009</v>
      </c>
    </row>
    <row r="424" spans="1:12" ht="18">
      <c r="A424" s="45">
        <v>418</v>
      </c>
      <c r="B424" s="46">
        <v>418</v>
      </c>
      <c r="C424" s="47" t="s">
        <v>111</v>
      </c>
      <c r="D424" s="47" t="s">
        <v>199</v>
      </c>
      <c r="E424" s="48">
        <v>2285442.6439999999</v>
      </c>
      <c r="F424" s="48">
        <v>302707.53460000001</v>
      </c>
      <c r="G424" s="48">
        <v>121083.01390000001</v>
      </c>
      <c r="H424" s="48">
        <v>167011.05360000001</v>
      </c>
      <c r="I424" s="48">
        <v>69587.938999999998</v>
      </c>
      <c r="J424" s="48">
        <v>100989.2332</v>
      </c>
      <c r="K424" s="51">
        <v>688585.59479999996</v>
      </c>
      <c r="L424" s="51">
        <f t="shared" si="6"/>
        <v>3735407.0131000001</v>
      </c>
    </row>
    <row r="425" spans="1:12" ht="18">
      <c r="A425" s="45">
        <v>419</v>
      </c>
      <c r="B425" s="46">
        <v>419</v>
      </c>
      <c r="C425" s="47" t="s">
        <v>111</v>
      </c>
      <c r="D425" s="47" t="s">
        <v>201</v>
      </c>
      <c r="E425" s="48">
        <v>2538377.0033999998</v>
      </c>
      <c r="F425" s="48">
        <v>336208.76319999999</v>
      </c>
      <c r="G425" s="48">
        <v>134483.50529999999</v>
      </c>
      <c r="H425" s="48">
        <v>185494.49</v>
      </c>
      <c r="I425" s="48">
        <v>77289.370899999994</v>
      </c>
      <c r="J425" s="48">
        <v>112165.90700000001</v>
      </c>
      <c r="K425" s="51">
        <v>764792.6949</v>
      </c>
      <c r="L425" s="51">
        <f t="shared" si="6"/>
        <v>4148811.7346999994</v>
      </c>
    </row>
    <row r="426" spans="1:12" ht="18">
      <c r="A426" s="45">
        <v>420</v>
      </c>
      <c r="B426" s="46">
        <v>420</v>
      </c>
      <c r="C426" s="47" t="s">
        <v>111</v>
      </c>
      <c r="D426" s="47" t="s">
        <v>203</v>
      </c>
      <c r="E426" s="48">
        <v>2766255.4753999999</v>
      </c>
      <c r="F426" s="48">
        <v>366391.33230000001</v>
      </c>
      <c r="G426" s="48">
        <v>146556.53289999999</v>
      </c>
      <c r="H426" s="48">
        <v>202146.94190000001</v>
      </c>
      <c r="I426" s="48">
        <v>84227.892500000002</v>
      </c>
      <c r="J426" s="48">
        <v>122235.4103</v>
      </c>
      <c r="K426" s="51">
        <v>833450.65639999998</v>
      </c>
      <c r="L426" s="51">
        <f t="shared" si="6"/>
        <v>4521264.2417000001</v>
      </c>
    </row>
    <row r="427" spans="1:12" ht="18">
      <c r="A427" s="45">
        <v>421</v>
      </c>
      <c r="B427" s="46">
        <v>421</v>
      </c>
      <c r="C427" s="47" t="s">
        <v>111</v>
      </c>
      <c r="D427" s="47" t="s">
        <v>205</v>
      </c>
      <c r="E427" s="48">
        <v>2759787.3994999998</v>
      </c>
      <c r="F427" s="48">
        <v>365534.63370000001</v>
      </c>
      <c r="G427" s="48">
        <v>146213.8535</v>
      </c>
      <c r="H427" s="48">
        <v>201674.2807</v>
      </c>
      <c r="I427" s="48">
        <v>84030.950299999997</v>
      </c>
      <c r="J427" s="48">
        <v>121949.5986</v>
      </c>
      <c r="K427" s="51">
        <v>831501.87690000003</v>
      </c>
      <c r="L427" s="51">
        <f t="shared" si="6"/>
        <v>4510692.5932</v>
      </c>
    </row>
    <row r="428" spans="1:12" ht="18">
      <c r="A428" s="45">
        <v>422</v>
      </c>
      <c r="B428" s="46">
        <v>422</v>
      </c>
      <c r="C428" s="47" t="s">
        <v>111</v>
      </c>
      <c r="D428" s="47" t="s">
        <v>207</v>
      </c>
      <c r="E428" s="48">
        <v>2409999.2278999998</v>
      </c>
      <c r="F428" s="48">
        <v>319205.09000000003</v>
      </c>
      <c r="G428" s="48">
        <v>127682.03599999999</v>
      </c>
      <c r="H428" s="48">
        <v>176113.1531</v>
      </c>
      <c r="I428" s="48">
        <v>73380.480500000005</v>
      </c>
      <c r="J428" s="48">
        <v>106493.1446</v>
      </c>
      <c r="K428" s="51">
        <v>726113.4976</v>
      </c>
      <c r="L428" s="51">
        <f t="shared" si="6"/>
        <v>3938986.629699999</v>
      </c>
    </row>
    <row r="429" spans="1:12" ht="18">
      <c r="A429" s="45">
        <v>423</v>
      </c>
      <c r="B429" s="46">
        <v>423</v>
      </c>
      <c r="C429" s="47" t="s">
        <v>111</v>
      </c>
      <c r="D429" s="47" t="s">
        <v>209</v>
      </c>
      <c r="E429" s="48">
        <v>2715045.6085000001</v>
      </c>
      <c r="F429" s="48">
        <v>359608.57069999998</v>
      </c>
      <c r="G429" s="48">
        <v>143843.4283</v>
      </c>
      <c r="H429" s="48">
        <v>198404.72870000001</v>
      </c>
      <c r="I429" s="48">
        <v>82668.636899999998</v>
      </c>
      <c r="J429" s="48">
        <v>119972.5466</v>
      </c>
      <c r="K429" s="51">
        <v>818021.53300000005</v>
      </c>
      <c r="L429" s="51">
        <f t="shared" si="6"/>
        <v>4437565.0526999999</v>
      </c>
    </row>
    <row r="430" spans="1:12" ht="18">
      <c r="A430" s="45">
        <v>424</v>
      </c>
      <c r="B430" s="46">
        <v>424</v>
      </c>
      <c r="C430" s="47" t="s">
        <v>111</v>
      </c>
      <c r="D430" s="47" t="s">
        <v>211</v>
      </c>
      <c r="E430" s="48">
        <v>2802704.0506000002</v>
      </c>
      <c r="F430" s="48">
        <v>371218.95649999997</v>
      </c>
      <c r="G430" s="48">
        <v>148487.58259999999</v>
      </c>
      <c r="H430" s="48">
        <v>204810.45879999999</v>
      </c>
      <c r="I430" s="48">
        <v>85337.691200000001</v>
      </c>
      <c r="J430" s="48">
        <v>123846.00139999999</v>
      </c>
      <c r="K430" s="51">
        <v>844432.32070000004</v>
      </c>
      <c r="L430" s="51">
        <f t="shared" si="6"/>
        <v>4580837.0617999993</v>
      </c>
    </row>
    <row r="431" spans="1:12" ht="18">
      <c r="A431" s="45">
        <v>425</v>
      </c>
      <c r="B431" s="46">
        <v>425</v>
      </c>
      <c r="C431" s="47" t="s">
        <v>111</v>
      </c>
      <c r="D431" s="47" t="s">
        <v>213</v>
      </c>
      <c r="E431" s="48">
        <v>2682958.3355999999</v>
      </c>
      <c r="F431" s="48">
        <v>355358.60220000002</v>
      </c>
      <c r="G431" s="48">
        <v>142143.44089999999</v>
      </c>
      <c r="H431" s="48">
        <v>196059.9184</v>
      </c>
      <c r="I431" s="48">
        <v>81691.632700000002</v>
      </c>
      <c r="J431" s="48">
        <v>118554.6728</v>
      </c>
      <c r="K431" s="51">
        <v>808353.89419999998</v>
      </c>
      <c r="L431" s="51">
        <f t="shared" si="6"/>
        <v>4385120.4967999998</v>
      </c>
    </row>
    <row r="432" spans="1:12" ht="18">
      <c r="A432" s="45">
        <v>426</v>
      </c>
      <c r="B432" s="46">
        <v>426</v>
      </c>
      <c r="C432" s="47" t="s">
        <v>111</v>
      </c>
      <c r="D432" s="47" t="s">
        <v>215</v>
      </c>
      <c r="E432" s="48">
        <v>2942169.8330000001</v>
      </c>
      <c r="F432" s="48">
        <v>389691.23950000003</v>
      </c>
      <c r="G432" s="48">
        <v>155876.4958</v>
      </c>
      <c r="H432" s="48">
        <v>215002.0632</v>
      </c>
      <c r="I432" s="48">
        <v>89584.192999999999</v>
      </c>
      <c r="J432" s="48">
        <v>130008.7211</v>
      </c>
      <c r="K432" s="51">
        <v>886452.24580000003</v>
      </c>
      <c r="L432" s="51">
        <f t="shared" si="6"/>
        <v>4808784.7914000005</v>
      </c>
    </row>
    <row r="433" spans="1:12" ht="18">
      <c r="A433" s="45">
        <v>427</v>
      </c>
      <c r="B433" s="46">
        <v>427</v>
      </c>
      <c r="C433" s="47" t="s">
        <v>111</v>
      </c>
      <c r="D433" s="47" t="s">
        <v>217</v>
      </c>
      <c r="E433" s="48">
        <v>2342916.0134000001</v>
      </c>
      <c r="F433" s="48">
        <v>310319.89889999997</v>
      </c>
      <c r="G433" s="48">
        <v>124127.9596</v>
      </c>
      <c r="H433" s="48">
        <v>171210.97870000001</v>
      </c>
      <c r="I433" s="48">
        <v>71337.907800000001</v>
      </c>
      <c r="J433" s="48">
        <v>103528.8688</v>
      </c>
      <c r="K433" s="51">
        <v>705901.8615</v>
      </c>
      <c r="L433" s="51">
        <f t="shared" si="6"/>
        <v>3829343.4887000001</v>
      </c>
    </row>
    <row r="434" spans="1:12" ht="18">
      <c r="A434" s="45">
        <v>428</v>
      </c>
      <c r="B434" s="46">
        <v>428</v>
      </c>
      <c r="C434" s="47" t="s">
        <v>111</v>
      </c>
      <c r="D434" s="47" t="s">
        <v>111</v>
      </c>
      <c r="E434" s="48">
        <v>3226814.5548999999</v>
      </c>
      <c r="F434" s="48">
        <v>427392.51459999999</v>
      </c>
      <c r="G434" s="48">
        <v>170957.00589999999</v>
      </c>
      <c r="H434" s="48">
        <v>235802.76670000001</v>
      </c>
      <c r="I434" s="48">
        <v>98251.152799999996</v>
      </c>
      <c r="J434" s="48">
        <v>142586.61369999999</v>
      </c>
      <c r="K434" s="51">
        <v>972213.42449999996</v>
      </c>
      <c r="L434" s="51">
        <f t="shared" si="6"/>
        <v>5274018.0330999987</v>
      </c>
    </row>
    <row r="435" spans="1:12" ht="18">
      <c r="A435" s="45">
        <v>429</v>
      </c>
      <c r="B435" s="46">
        <v>429</v>
      </c>
      <c r="C435" s="47" t="s">
        <v>111</v>
      </c>
      <c r="D435" s="47" t="s">
        <v>221</v>
      </c>
      <c r="E435" s="48">
        <v>2270525.4158999999</v>
      </c>
      <c r="F435" s="48">
        <v>300731.74349999998</v>
      </c>
      <c r="G435" s="48">
        <v>120292.6974</v>
      </c>
      <c r="H435" s="48">
        <v>165920.96189999999</v>
      </c>
      <c r="I435" s="48">
        <v>69133.734100000001</v>
      </c>
      <c r="J435" s="48">
        <v>100330.0701</v>
      </c>
      <c r="K435" s="51">
        <v>684091.15319999994</v>
      </c>
      <c r="L435" s="51">
        <f t="shared" si="6"/>
        <v>3711025.7760999999</v>
      </c>
    </row>
    <row r="436" spans="1:12" ht="18">
      <c r="A436" s="45">
        <v>430</v>
      </c>
      <c r="B436" s="46">
        <v>430</v>
      </c>
      <c r="C436" s="47" t="s">
        <v>111</v>
      </c>
      <c r="D436" s="47" t="s">
        <v>223</v>
      </c>
      <c r="E436" s="48">
        <v>2145044.6291</v>
      </c>
      <c r="F436" s="48">
        <v>284111.77720000001</v>
      </c>
      <c r="G436" s="48">
        <v>113644.71090000001</v>
      </c>
      <c r="H436" s="48">
        <v>156751.3254</v>
      </c>
      <c r="I436" s="48">
        <v>65313.052199999998</v>
      </c>
      <c r="J436" s="48">
        <v>94785.319900000002</v>
      </c>
      <c r="K436" s="51">
        <v>646284.79550000001</v>
      </c>
      <c r="L436" s="51">
        <f t="shared" si="6"/>
        <v>3505935.6101999995</v>
      </c>
    </row>
    <row r="437" spans="1:12" ht="18">
      <c r="A437" s="45">
        <v>431</v>
      </c>
      <c r="B437" s="46">
        <v>431</v>
      </c>
      <c r="C437" s="47" t="s">
        <v>111</v>
      </c>
      <c r="D437" s="47" t="s">
        <v>225</v>
      </c>
      <c r="E437" s="48">
        <v>2609414.6395</v>
      </c>
      <c r="F437" s="48">
        <v>345617.71850000002</v>
      </c>
      <c r="G437" s="48">
        <v>138247.08739999999</v>
      </c>
      <c r="H437" s="48">
        <v>190685.6378</v>
      </c>
      <c r="I437" s="48">
        <v>79452.349100000007</v>
      </c>
      <c r="J437" s="48">
        <v>115304.921</v>
      </c>
      <c r="K437" s="51">
        <v>786195.76659999997</v>
      </c>
      <c r="L437" s="51">
        <f t="shared" si="6"/>
        <v>4264918.1199000003</v>
      </c>
    </row>
    <row r="438" spans="1:12" ht="18">
      <c r="A438" s="45">
        <v>432</v>
      </c>
      <c r="B438" s="46">
        <v>432</v>
      </c>
      <c r="C438" s="47" t="s">
        <v>111</v>
      </c>
      <c r="D438" s="47" t="s">
        <v>227</v>
      </c>
      <c r="E438" s="48">
        <v>2596680.9125000001</v>
      </c>
      <c r="F438" s="48">
        <v>343931.13270000002</v>
      </c>
      <c r="G438" s="48">
        <v>137572.45310000001</v>
      </c>
      <c r="H438" s="48">
        <v>189755.10769999999</v>
      </c>
      <c r="I438" s="48">
        <v>79064.628200000006</v>
      </c>
      <c r="J438" s="48">
        <v>114742.24249999999</v>
      </c>
      <c r="K438" s="51">
        <v>782359.19649999996</v>
      </c>
      <c r="L438" s="51">
        <f t="shared" si="6"/>
        <v>4244105.6732000001</v>
      </c>
    </row>
    <row r="439" spans="1:12" ht="18">
      <c r="A439" s="45">
        <v>433</v>
      </c>
      <c r="B439" s="46">
        <v>433</v>
      </c>
      <c r="C439" s="47" t="s">
        <v>111</v>
      </c>
      <c r="D439" s="47" t="s">
        <v>229</v>
      </c>
      <c r="E439" s="48">
        <v>2463138.4537</v>
      </c>
      <c r="F439" s="48">
        <v>326243.39569999999</v>
      </c>
      <c r="G439" s="48">
        <v>130497.35830000001</v>
      </c>
      <c r="H439" s="48">
        <v>179996.35620000001</v>
      </c>
      <c r="I439" s="48">
        <v>74998.481799999994</v>
      </c>
      <c r="J439" s="48">
        <v>108841.2629</v>
      </c>
      <c r="K439" s="51">
        <v>742123.92139999999</v>
      </c>
      <c r="L439" s="51">
        <f t="shared" si="6"/>
        <v>4025839.2299999995</v>
      </c>
    </row>
    <row r="440" spans="1:12" ht="18">
      <c r="A440" s="45">
        <v>434</v>
      </c>
      <c r="B440" s="46">
        <v>434</v>
      </c>
      <c r="C440" s="47" t="s">
        <v>111</v>
      </c>
      <c r="D440" s="47" t="s">
        <v>231</v>
      </c>
      <c r="E440" s="48">
        <v>2514869.9602999999</v>
      </c>
      <c r="F440" s="48">
        <v>333095.24859999999</v>
      </c>
      <c r="G440" s="48">
        <v>133238.09940000001</v>
      </c>
      <c r="H440" s="48">
        <v>183776.68890000001</v>
      </c>
      <c r="I440" s="48">
        <v>76573.6204</v>
      </c>
      <c r="J440" s="48">
        <v>111127.1768</v>
      </c>
      <c r="K440" s="51">
        <v>757710.21070000005</v>
      </c>
      <c r="L440" s="51">
        <f t="shared" si="6"/>
        <v>4110391.0051000002</v>
      </c>
    </row>
    <row r="441" spans="1:12" ht="18">
      <c r="A441" s="45">
        <v>435</v>
      </c>
      <c r="B441" s="46">
        <v>435</v>
      </c>
      <c r="C441" s="47" t="s">
        <v>111</v>
      </c>
      <c r="D441" s="47" t="s">
        <v>233</v>
      </c>
      <c r="E441" s="48">
        <v>2118311.6376999998</v>
      </c>
      <c r="F441" s="48">
        <v>280570.98479999998</v>
      </c>
      <c r="G441" s="48">
        <v>112228.3939</v>
      </c>
      <c r="H441" s="48">
        <v>154797.78469999999</v>
      </c>
      <c r="I441" s="48">
        <v>64499.076999999997</v>
      </c>
      <c r="J441" s="48">
        <v>93604.041400000002</v>
      </c>
      <c r="K441" s="51">
        <v>638230.35889999999</v>
      </c>
      <c r="L441" s="51">
        <f t="shared" si="6"/>
        <v>3462242.2783999997</v>
      </c>
    </row>
    <row r="442" spans="1:12" ht="18">
      <c r="A442" s="45">
        <v>436</v>
      </c>
      <c r="B442" s="46">
        <v>436</v>
      </c>
      <c r="C442" s="47" t="s">
        <v>111</v>
      </c>
      <c r="D442" s="47" t="s">
        <v>235</v>
      </c>
      <c r="E442" s="48">
        <v>2534693.8947000001</v>
      </c>
      <c r="F442" s="48">
        <v>335720.93440000003</v>
      </c>
      <c r="G442" s="48">
        <v>134288.3738</v>
      </c>
      <c r="H442" s="48">
        <v>185225.3431</v>
      </c>
      <c r="I442" s="48">
        <v>77177.226299999995</v>
      </c>
      <c r="J442" s="48">
        <v>112003.15760000001</v>
      </c>
      <c r="K442" s="51">
        <v>763683.0037</v>
      </c>
      <c r="L442" s="51">
        <f t="shared" si="6"/>
        <v>4142791.933600001</v>
      </c>
    </row>
    <row r="443" spans="1:12" ht="18">
      <c r="A443" s="45">
        <v>437</v>
      </c>
      <c r="B443" s="46">
        <v>437</v>
      </c>
      <c r="C443" s="47" t="s">
        <v>111</v>
      </c>
      <c r="D443" s="47" t="s">
        <v>237</v>
      </c>
      <c r="E443" s="48">
        <v>2286446.4541000002</v>
      </c>
      <c r="F443" s="48">
        <v>302840.48959999997</v>
      </c>
      <c r="G443" s="48">
        <v>121136.1958</v>
      </c>
      <c r="H443" s="48">
        <v>167084.408</v>
      </c>
      <c r="I443" s="48">
        <v>69618.503400000001</v>
      </c>
      <c r="J443" s="48">
        <v>101033.58960000001</v>
      </c>
      <c r="K443" s="51">
        <v>688888.03469999996</v>
      </c>
      <c r="L443" s="51">
        <f t="shared" si="6"/>
        <v>3737047.6751999995</v>
      </c>
    </row>
    <row r="444" spans="1:12" ht="18">
      <c r="A444" s="45">
        <v>438</v>
      </c>
      <c r="B444" s="46">
        <v>438</v>
      </c>
      <c r="C444" s="47" t="s">
        <v>111</v>
      </c>
      <c r="D444" s="47" t="s">
        <v>239</v>
      </c>
      <c r="E444" s="48">
        <v>2368958.9591000001</v>
      </c>
      <c r="F444" s="48">
        <v>313769.29460000002</v>
      </c>
      <c r="G444" s="48">
        <v>125507.7178</v>
      </c>
      <c r="H444" s="48">
        <v>173114.09359999999</v>
      </c>
      <c r="I444" s="48">
        <v>72130.872300000003</v>
      </c>
      <c r="J444" s="48">
        <v>104679.65549999999</v>
      </c>
      <c r="K444" s="51">
        <v>713748.39280000003</v>
      </c>
      <c r="L444" s="51">
        <f t="shared" si="6"/>
        <v>3871908.9857000001</v>
      </c>
    </row>
    <row r="445" spans="1:12" ht="18">
      <c r="A445" s="45">
        <v>439</v>
      </c>
      <c r="B445" s="46">
        <v>439</v>
      </c>
      <c r="C445" s="47" t="s">
        <v>111</v>
      </c>
      <c r="D445" s="47" t="s">
        <v>241</v>
      </c>
      <c r="E445" s="48">
        <v>2541844.3321000002</v>
      </c>
      <c r="F445" s="48">
        <v>336668.01189999998</v>
      </c>
      <c r="G445" s="48">
        <v>134667.2047</v>
      </c>
      <c r="H445" s="48">
        <v>185747.86859999999</v>
      </c>
      <c r="I445" s="48">
        <v>77394.945300000007</v>
      </c>
      <c r="J445" s="48">
        <v>112319.12149999999</v>
      </c>
      <c r="K445" s="51">
        <v>765837.37329999998</v>
      </c>
      <c r="L445" s="51">
        <f t="shared" si="6"/>
        <v>4154478.8574000001</v>
      </c>
    </row>
    <row r="446" spans="1:12" ht="18">
      <c r="A446" s="45">
        <v>440</v>
      </c>
      <c r="B446" s="46">
        <v>440</v>
      </c>
      <c r="C446" s="47" t="s">
        <v>111</v>
      </c>
      <c r="D446" s="47" t="s">
        <v>243</v>
      </c>
      <c r="E446" s="48">
        <v>2463525.9781999998</v>
      </c>
      <c r="F446" s="48">
        <v>326294.72340000002</v>
      </c>
      <c r="G446" s="48">
        <v>130517.8894</v>
      </c>
      <c r="H446" s="48">
        <v>180024.67499999999</v>
      </c>
      <c r="I446" s="48">
        <v>75010.281199999998</v>
      </c>
      <c r="J446" s="48">
        <v>108858.38679999999</v>
      </c>
      <c r="K446" s="51">
        <v>742240.67949999997</v>
      </c>
      <c r="L446" s="51">
        <f t="shared" si="6"/>
        <v>4026472.6135</v>
      </c>
    </row>
    <row r="447" spans="1:12" ht="18">
      <c r="A447" s="45">
        <v>441</v>
      </c>
      <c r="B447" s="46">
        <v>441</v>
      </c>
      <c r="C447" s="47" t="s">
        <v>111</v>
      </c>
      <c r="D447" s="47" t="s">
        <v>245</v>
      </c>
      <c r="E447" s="48">
        <v>2414457.5854000002</v>
      </c>
      <c r="F447" s="48">
        <v>319795.60070000001</v>
      </c>
      <c r="G447" s="48">
        <v>127918.2403</v>
      </c>
      <c r="H447" s="48">
        <v>176438.95209999999</v>
      </c>
      <c r="I447" s="48">
        <v>73516.23</v>
      </c>
      <c r="J447" s="48">
        <v>106690.1507</v>
      </c>
      <c r="K447" s="51">
        <v>727456.76509999996</v>
      </c>
      <c r="L447" s="51">
        <f t="shared" si="6"/>
        <v>3946273.5243000002</v>
      </c>
    </row>
    <row r="448" spans="1:12" ht="18">
      <c r="A448" s="45">
        <v>442</v>
      </c>
      <c r="B448" s="46">
        <v>442</v>
      </c>
      <c r="C448" s="47" t="s">
        <v>112</v>
      </c>
      <c r="D448" s="47" t="s">
        <v>249</v>
      </c>
      <c r="E448" s="48">
        <v>1933168.8888999999</v>
      </c>
      <c r="F448" s="48">
        <v>256048.7746</v>
      </c>
      <c r="G448" s="48">
        <v>102419.5098</v>
      </c>
      <c r="H448" s="48">
        <v>141268.28940000001</v>
      </c>
      <c r="I448" s="48">
        <v>58861.787300000004</v>
      </c>
      <c r="J448" s="48">
        <v>85422.945999999996</v>
      </c>
      <c r="K448" s="51">
        <v>582448.32909999997</v>
      </c>
      <c r="L448" s="51">
        <f t="shared" si="6"/>
        <v>3159638.5251000002</v>
      </c>
    </row>
    <row r="449" spans="1:12" ht="18">
      <c r="A449" s="45">
        <v>443</v>
      </c>
      <c r="B449" s="46">
        <v>443</v>
      </c>
      <c r="C449" s="47" t="s">
        <v>112</v>
      </c>
      <c r="D449" s="47" t="s">
        <v>251</v>
      </c>
      <c r="E449" s="48">
        <v>3158721.4120999998</v>
      </c>
      <c r="F449" s="48">
        <v>418373.55829999998</v>
      </c>
      <c r="G449" s="48">
        <v>167349.42329999999</v>
      </c>
      <c r="H449" s="48">
        <v>230826.79079999999</v>
      </c>
      <c r="I449" s="48">
        <v>96177.829500000007</v>
      </c>
      <c r="J449" s="48">
        <v>139577.71109999999</v>
      </c>
      <c r="K449" s="51">
        <v>951697.50509999995</v>
      </c>
      <c r="L449" s="51">
        <f t="shared" si="6"/>
        <v>5162724.2302000001</v>
      </c>
    </row>
    <row r="450" spans="1:12" ht="18">
      <c r="A450" s="45">
        <v>444</v>
      </c>
      <c r="B450" s="46">
        <v>444</v>
      </c>
      <c r="C450" s="47" t="s">
        <v>112</v>
      </c>
      <c r="D450" s="47" t="s">
        <v>253</v>
      </c>
      <c r="E450" s="48">
        <v>2660564.9997999999</v>
      </c>
      <c r="F450" s="48">
        <v>352392.59840000002</v>
      </c>
      <c r="G450" s="48">
        <v>140957.03940000001</v>
      </c>
      <c r="H450" s="48">
        <v>194423.50260000001</v>
      </c>
      <c r="I450" s="48">
        <v>81009.792700000005</v>
      </c>
      <c r="J450" s="48">
        <v>117565.15519999999</v>
      </c>
      <c r="K450" s="51">
        <v>801606.96120000002</v>
      </c>
      <c r="L450" s="51">
        <f t="shared" si="6"/>
        <v>4348520.0493000001</v>
      </c>
    </row>
    <row r="451" spans="1:12" ht="18">
      <c r="A451" s="45">
        <v>445</v>
      </c>
      <c r="B451" s="46">
        <v>445</v>
      </c>
      <c r="C451" s="47" t="s">
        <v>112</v>
      </c>
      <c r="D451" s="47" t="s">
        <v>255</v>
      </c>
      <c r="E451" s="48">
        <v>2196744.4638</v>
      </c>
      <c r="F451" s="48">
        <v>290959.43520000001</v>
      </c>
      <c r="G451" s="48">
        <v>116383.7741</v>
      </c>
      <c r="H451" s="48">
        <v>160529.34359999999</v>
      </c>
      <c r="I451" s="48">
        <v>66887.226500000004</v>
      </c>
      <c r="J451" s="48">
        <v>97069.834300000002</v>
      </c>
      <c r="K451" s="51">
        <v>661861.54229999997</v>
      </c>
      <c r="L451" s="51">
        <f t="shared" si="6"/>
        <v>3590435.6198</v>
      </c>
    </row>
    <row r="452" spans="1:12" ht="18">
      <c r="A452" s="45">
        <v>446</v>
      </c>
      <c r="B452" s="46">
        <v>446</v>
      </c>
      <c r="C452" s="47" t="s">
        <v>112</v>
      </c>
      <c r="D452" s="47" t="s">
        <v>257</v>
      </c>
      <c r="E452" s="48">
        <v>2925635.4040999999</v>
      </c>
      <c r="F452" s="48">
        <v>387501.24959999998</v>
      </c>
      <c r="G452" s="48">
        <v>155000.49979999999</v>
      </c>
      <c r="H452" s="48">
        <v>213793.7929</v>
      </c>
      <c r="I452" s="48">
        <v>89080.747000000003</v>
      </c>
      <c r="J452" s="48">
        <v>129278.0971</v>
      </c>
      <c r="K452" s="51">
        <v>881470.55460000003</v>
      </c>
      <c r="L452" s="51">
        <f t="shared" si="6"/>
        <v>4781760.3450999996</v>
      </c>
    </row>
    <row r="453" spans="1:12" ht="18">
      <c r="A453" s="45">
        <v>447</v>
      </c>
      <c r="B453" s="46">
        <v>447</v>
      </c>
      <c r="C453" s="47" t="s">
        <v>112</v>
      </c>
      <c r="D453" s="47" t="s">
        <v>259</v>
      </c>
      <c r="E453" s="48">
        <v>3579337.9378999998</v>
      </c>
      <c r="F453" s="48">
        <v>474084.33799999999</v>
      </c>
      <c r="G453" s="48">
        <v>189633.7352</v>
      </c>
      <c r="H453" s="48">
        <v>261563.7727</v>
      </c>
      <c r="I453" s="48">
        <v>108984.9053</v>
      </c>
      <c r="J453" s="48">
        <v>158163.9314</v>
      </c>
      <c r="K453" s="51">
        <v>1078425.9010999999</v>
      </c>
      <c r="L453" s="51">
        <f t="shared" si="6"/>
        <v>5850194.5215999987</v>
      </c>
    </row>
    <row r="454" spans="1:12" ht="18">
      <c r="A454" s="45">
        <v>448</v>
      </c>
      <c r="B454" s="46">
        <v>448</v>
      </c>
      <c r="C454" s="47" t="s">
        <v>112</v>
      </c>
      <c r="D454" s="47" t="s">
        <v>261</v>
      </c>
      <c r="E454" s="48">
        <v>2438503.8856000002</v>
      </c>
      <c r="F454" s="48">
        <v>322980.54009999998</v>
      </c>
      <c r="G454" s="48">
        <v>129192.216</v>
      </c>
      <c r="H454" s="48">
        <v>178196.16</v>
      </c>
      <c r="I454" s="48">
        <v>74248.399999999994</v>
      </c>
      <c r="J454" s="48">
        <v>107752.7096</v>
      </c>
      <c r="K454" s="51">
        <v>734701.723</v>
      </c>
      <c r="L454" s="51">
        <f t="shared" si="6"/>
        <v>3985575.6343</v>
      </c>
    </row>
    <row r="455" spans="1:12" ht="18">
      <c r="A455" s="45">
        <v>449</v>
      </c>
      <c r="B455" s="46">
        <v>449</v>
      </c>
      <c r="C455" s="47" t="s">
        <v>112</v>
      </c>
      <c r="D455" s="47" t="s">
        <v>263</v>
      </c>
      <c r="E455" s="48">
        <v>2590556.2244000002</v>
      </c>
      <c r="F455" s="48">
        <v>343119.91600000003</v>
      </c>
      <c r="G455" s="48">
        <v>137247.9664</v>
      </c>
      <c r="H455" s="48">
        <v>189307.5399</v>
      </c>
      <c r="I455" s="48">
        <v>78878.141600000003</v>
      </c>
      <c r="J455" s="48">
        <v>114471.60460000001</v>
      </c>
      <c r="K455" s="51">
        <v>780513.87699999998</v>
      </c>
      <c r="L455" s="51">
        <f t="shared" si="6"/>
        <v>4234095.2699000007</v>
      </c>
    </row>
    <row r="456" spans="1:12" ht="18">
      <c r="A456" s="45">
        <v>450</v>
      </c>
      <c r="B456" s="46">
        <v>450</v>
      </c>
      <c r="C456" s="47" t="s">
        <v>112</v>
      </c>
      <c r="D456" s="47" t="s">
        <v>265</v>
      </c>
      <c r="E456" s="48">
        <v>3218284.0205000001</v>
      </c>
      <c r="F456" s="48">
        <v>426262.64289999998</v>
      </c>
      <c r="G456" s="48">
        <v>170505.05720000001</v>
      </c>
      <c r="H456" s="48">
        <v>235179.38920000001</v>
      </c>
      <c r="I456" s="48">
        <v>97991.412200000006</v>
      </c>
      <c r="J456" s="48">
        <v>142209.6661</v>
      </c>
      <c r="K456" s="51">
        <v>969643.24280000001</v>
      </c>
      <c r="L456" s="51">
        <f t="shared" ref="L456:L519" si="7">E456+F456+G456+H456+I456+J456+K456</f>
        <v>5260075.4309</v>
      </c>
    </row>
    <row r="457" spans="1:12" ht="18">
      <c r="A457" s="45">
        <v>451</v>
      </c>
      <c r="B457" s="46">
        <v>451</v>
      </c>
      <c r="C457" s="47" t="s">
        <v>112</v>
      </c>
      <c r="D457" s="47" t="s">
        <v>267</v>
      </c>
      <c r="E457" s="48">
        <v>2240914.8574999999</v>
      </c>
      <c r="F457" s="48">
        <v>296809.81650000002</v>
      </c>
      <c r="G457" s="48">
        <v>118723.92660000001</v>
      </c>
      <c r="H457" s="48">
        <v>163757.14019999999</v>
      </c>
      <c r="I457" s="48">
        <v>68232.141699999993</v>
      </c>
      <c r="J457" s="48">
        <v>99021.637499999997</v>
      </c>
      <c r="K457" s="51">
        <v>675169.72880000004</v>
      </c>
      <c r="L457" s="51">
        <f t="shared" si="7"/>
        <v>3662629.2488000002</v>
      </c>
    </row>
    <row r="458" spans="1:12" ht="18">
      <c r="A458" s="45">
        <v>452</v>
      </c>
      <c r="B458" s="46">
        <v>452</v>
      </c>
      <c r="C458" s="47" t="s">
        <v>112</v>
      </c>
      <c r="D458" s="47" t="s">
        <v>269</v>
      </c>
      <c r="E458" s="48">
        <v>2366990.9345999998</v>
      </c>
      <c r="F458" s="48">
        <v>313508.62920000002</v>
      </c>
      <c r="G458" s="48">
        <v>125403.45170000001</v>
      </c>
      <c r="H458" s="48">
        <v>172970.2782</v>
      </c>
      <c r="I458" s="48">
        <v>72070.949200000003</v>
      </c>
      <c r="J458" s="48">
        <v>104592.6924</v>
      </c>
      <c r="K458" s="51">
        <v>713155.44270000001</v>
      </c>
      <c r="L458" s="51">
        <f t="shared" si="7"/>
        <v>3868692.378</v>
      </c>
    </row>
    <row r="459" spans="1:12" ht="18">
      <c r="A459" s="45">
        <v>453</v>
      </c>
      <c r="B459" s="46">
        <v>453</v>
      </c>
      <c r="C459" s="47" t="s">
        <v>112</v>
      </c>
      <c r="D459" s="47" t="s">
        <v>271</v>
      </c>
      <c r="E459" s="48">
        <v>2611305.4981</v>
      </c>
      <c r="F459" s="48">
        <v>345868.16330000001</v>
      </c>
      <c r="G459" s="48">
        <v>138347.2653</v>
      </c>
      <c r="H459" s="48">
        <v>190823.81419999999</v>
      </c>
      <c r="I459" s="48">
        <v>79509.922600000005</v>
      </c>
      <c r="J459" s="48">
        <v>115388.4743</v>
      </c>
      <c r="K459" s="51">
        <v>786765.46719999996</v>
      </c>
      <c r="L459" s="51">
        <f t="shared" si="7"/>
        <v>4268008.6050000004</v>
      </c>
    </row>
    <row r="460" spans="1:12" ht="18">
      <c r="A460" s="45">
        <v>454</v>
      </c>
      <c r="B460" s="46">
        <v>454</v>
      </c>
      <c r="C460" s="47" t="s">
        <v>112</v>
      </c>
      <c r="D460" s="47" t="s">
        <v>273</v>
      </c>
      <c r="E460" s="48">
        <v>2173176.5666999999</v>
      </c>
      <c r="F460" s="48">
        <v>287837.86050000001</v>
      </c>
      <c r="G460" s="48">
        <v>115135.1442</v>
      </c>
      <c r="H460" s="48">
        <v>158807.09539999999</v>
      </c>
      <c r="I460" s="48">
        <v>66169.623099999997</v>
      </c>
      <c r="J460" s="48">
        <v>96028.415099999998</v>
      </c>
      <c r="K460" s="51">
        <v>654760.72340000002</v>
      </c>
      <c r="L460" s="51">
        <f t="shared" si="7"/>
        <v>3551915.4283999996</v>
      </c>
    </row>
    <row r="461" spans="1:12" ht="18">
      <c r="A461" s="45">
        <v>455</v>
      </c>
      <c r="B461" s="46">
        <v>455</v>
      </c>
      <c r="C461" s="47" t="s">
        <v>112</v>
      </c>
      <c r="D461" s="47" t="s">
        <v>275</v>
      </c>
      <c r="E461" s="48">
        <v>2493862.1340000001</v>
      </c>
      <c r="F461" s="48">
        <v>330312.75599999999</v>
      </c>
      <c r="G461" s="48">
        <v>132125.1024</v>
      </c>
      <c r="H461" s="48">
        <v>182241.52050000001</v>
      </c>
      <c r="I461" s="48">
        <v>75933.966899999999</v>
      </c>
      <c r="J461" s="48">
        <v>110198.8821</v>
      </c>
      <c r="K461" s="51">
        <v>751380.7206</v>
      </c>
      <c r="L461" s="51">
        <f t="shared" si="7"/>
        <v>4076055.0825000005</v>
      </c>
    </row>
    <row r="462" spans="1:12" ht="18">
      <c r="A462" s="45">
        <v>456</v>
      </c>
      <c r="B462" s="46">
        <v>456</v>
      </c>
      <c r="C462" s="47" t="s">
        <v>112</v>
      </c>
      <c r="D462" s="47" t="s">
        <v>277</v>
      </c>
      <c r="E462" s="48">
        <v>2885162.3503999999</v>
      </c>
      <c r="F462" s="48">
        <v>382140.58199999999</v>
      </c>
      <c r="G462" s="48">
        <v>152856.2328</v>
      </c>
      <c r="H462" s="48">
        <v>210836.1832</v>
      </c>
      <c r="I462" s="48">
        <v>87848.409700000004</v>
      </c>
      <c r="J462" s="48">
        <v>127489.6721</v>
      </c>
      <c r="K462" s="51">
        <v>869276.34710000001</v>
      </c>
      <c r="L462" s="51">
        <f t="shared" si="7"/>
        <v>4715609.7773000002</v>
      </c>
    </row>
    <row r="463" spans="1:12" ht="18">
      <c r="A463" s="45">
        <v>457</v>
      </c>
      <c r="B463" s="46">
        <v>457</v>
      </c>
      <c r="C463" s="47" t="s">
        <v>112</v>
      </c>
      <c r="D463" s="47" t="s">
        <v>279</v>
      </c>
      <c r="E463" s="48">
        <v>2311574.1589000002</v>
      </c>
      <c r="F463" s="48">
        <v>306168.66129999998</v>
      </c>
      <c r="G463" s="48">
        <v>122467.4645</v>
      </c>
      <c r="H463" s="48">
        <v>168920.64069999999</v>
      </c>
      <c r="I463" s="48">
        <v>70383.600300000006</v>
      </c>
      <c r="J463" s="48">
        <v>102143.9336</v>
      </c>
      <c r="K463" s="51">
        <v>696458.81129999994</v>
      </c>
      <c r="L463" s="51">
        <f t="shared" si="7"/>
        <v>3778117.2705999995</v>
      </c>
    </row>
    <row r="464" spans="1:12" ht="18">
      <c r="A464" s="45">
        <v>458</v>
      </c>
      <c r="B464" s="46">
        <v>458</v>
      </c>
      <c r="C464" s="47" t="s">
        <v>112</v>
      </c>
      <c r="D464" s="47" t="s">
        <v>281</v>
      </c>
      <c r="E464" s="48">
        <v>2277984.2486</v>
      </c>
      <c r="F464" s="48">
        <v>301719.66800000001</v>
      </c>
      <c r="G464" s="48">
        <v>120687.86719999999</v>
      </c>
      <c r="H464" s="48">
        <v>166466.02369999999</v>
      </c>
      <c r="I464" s="48">
        <v>69360.843200000003</v>
      </c>
      <c r="J464" s="48">
        <v>100659.66130000001</v>
      </c>
      <c r="K464" s="51">
        <v>686338.4399</v>
      </c>
      <c r="L464" s="51">
        <f t="shared" si="7"/>
        <v>3723216.7519</v>
      </c>
    </row>
    <row r="465" spans="1:12" ht="18">
      <c r="A465" s="45">
        <v>459</v>
      </c>
      <c r="B465" s="46">
        <v>459</v>
      </c>
      <c r="C465" s="47" t="s">
        <v>112</v>
      </c>
      <c r="D465" s="47" t="s">
        <v>284</v>
      </c>
      <c r="E465" s="48">
        <v>2363976.5532</v>
      </c>
      <c r="F465" s="48">
        <v>313109.37349999999</v>
      </c>
      <c r="G465" s="48">
        <v>125243.7494</v>
      </c>
      <c r="H465" s="48">
        <v>172749.99919999999</v>
      </c>
      <c r="I465" s="48">
        <v>71979.166299999997</v>
      </c>
      <c r="J465" s="48">
        <v>104459.49280000001</v>
      </c>
      <c r="K465" s="51">
        <v>712247.23369999998</v>
      </c>
      <c r="L465" s="51">
        <f t="shared" si="7"/>
        <v>3863765.5680999998</v>
      </c>
    </row>
    <row r="466" spans="1:12" ht="18">
      <c r="A466" s="45">
        <v>460</v>
      </c>
      <c r="B466" s="46">
        <v>460</v>
      </c>
      <c r="C466" s="47" t="s">
        <v>112</v>
      </c>
      <c r="D466" s="47" t="s">
        <v>286</v>
      </c>
      <c r="E466" s="48">
        <v>2860095.3794</v>
      </c>
      <c r="F466" s="48">
        <v>378820.45449999999</v>
      </c>
      <c r="G466" s="48">
        <v>151528.18179999999</v>
      </c>
      <c r="H466" s="48">
        <v>209004.38870000001</v>
      </c>
      <c r="I466" s="48">
        <v>87085.161999999997</v>
      </c>
      <c r="J466" s="48">
        <v>126382.01179999999</v>
      </c>
      <c r="K466" s="51">
        <v>861723.86919999996</v>
      </c>
      <c r="L466" s="51">
        <f t="shared" si="7"/>
        <v>4674639.4473999999</v>
      </c>
    </row>
    <row r="467" spans="1:12" ht="18">
      <c r="A467" s="45">
        <v>461</v>
      </c>
      <c r="B467" s="46">
        <v>461</v>
      </c>
      <c r="C467" s="47" t="s">
        <v>112</v>
      </c>
      <c r="D467" s="47" t="s">
        <v>288</v>
      </c>
      <c r="E467" s="48">
        <v>2197785.5687000002</v>
      </c>
      <c r="F467" s="48">
        <v>291097.32980000001</v>
      </c>
      <c r="G467" s="48">
        <v>116438.9319</v>
      </c>
      <c r="H467" s="48">
        <v>160605.4234</v>
      </c>
      <c r="I467" s="48">
        <v>66918.926399999997</v>
      </c>
      <c r="J467" s="48">
        <v>97115.838699999993</v>
      </c>
      <c r="K467" s="51">
        <v>662175.21889999998</v>
      </c>
      <c r="L467" s="51">
        <f t="shared" si="7"/>
        <v>3592137.2378000002</v>
      </c>
    </row>
    <row r="468" spans="1:12" ht="18">
      <c r="A468" s="45">
        <v>462</v>
      </c>
      <c r="B468" s="46">
        <v>462</v>
      </c>
      <c r="C468" s="47" t="s">
        <v>112</v>
      </c>
      <c r="D468" s="47" t="s">
        <v>290</v>
      </c>
      <c r="E468" s="48">
        <v>2625140.2856999999</v>
      </c>
      <c r="F468" s="48">
        <v>347700.58490000002</v>
      </c>
      <c r="G468" s="48">
        <v>139080.23389999999</v>
      </c>
      <c r="H468" s="48">
        <v>191834.80540000001</v>
      </c>
      <c r="I468" s="48">
        <v>79931.168900000004</v>
      </c>
      <c r="J468" s="48">
        <v>115999.80650000001</v>
      </c>
      <c r="K468" s="51">
        <v>790933.7781</v>
      </c>
      <c r="L468" s="51">
        <f t="shared" si="7"/>
        <v>4290620.6634</v>
      </c>
    </row>
    <row r="469" spans="1:12" ht="18">
      <c r="A469" s="45">
        <v>463</v>
      </c>
      <c r="B469" s="46">
        <v>463</v>
      </c>
      <c r="C469" s="47" t="s">
        <v>113</v>
      </c>
      <c r="D469" s="47" t="s">
        <v>294</v>
      </c>
      <c r="E469" s="48">
        <v>2804026.6771</v>
      </c>
      <c r="F469" s="48">
        <v>371394.13880000002</v>
      </c>
      <c r="G469" s="48">
        <v>148557.65549999999</v>
      </c>
      <c r="H469" s="48">
        <v>204907.11110000001</v>
      </c>
      <c r="I469" s="48">
        <v>85377.962899999999</v>
      </c>
      <c r="J469" s="48">
        <v>123904.4457</v>
      </c>
      <c r="K469" s="51">
        <v>844830.8175</v>
      </c>
      <c r="L469" s="51">
        <f t="shared" si="7"/>
        <v>4582998.8086000001</v>
      </c>
    </row>
    <row r="470" spans="1:12" ht="18">
      <c r="A470" s="45">
        <v>464</v>
      </c>
      <c r="B470" s="46">
        <v>464</v>
      </c>
      <c r="C470" s="47" t="s">
        <v>113</v>
      </c>
      <c r="D470" s="47" t="s">
        <v>296</v>
      </c>
      <c r="E470" s="48">
        <v>2479392.3541999999</v>
      </c>
      <c r="F470" s="48">
        <v>328396.22950000002</v>
      </c>
      <c r="G470" s="48">
        <v>131358.49179999999</v>
      </c>
      <c r="H470" s="48">
        <v>181184.12659999999</v>
      </c>
      <c r="I470" s="48">
        <v>75493.386100000003</v>
      </c>
      <c r="J470" s="48">
        <v>109559.4909</v>
      </c>
      <c r="K470" s="51">
        <v>747021.09169999999</v>
      </c>
      <c r="L470" s="51">
        <f t="shared" si="7"/>
        <v>4052405.1708000004</v>
      </c>
    </row>
    <row r="471" spans="1:12" ht="18">
      <c r="A471" s="45">
        <v>465</v>
      </c>
      <c r="B471" s="46">
        <v>465</v>
      </c>
      <c r="C471" s="47" t="s">
        <v>113</v>
      </c>
      <c r="D471" s="47" t="s">
        <v>298</v>
      </c>
      <c r="E471" s="48">
        <v>3129113.3070999999</v>
      </c>
      <c r="F471" s="48">
        <v>414451.95630000002</v>
      </c>
      <c r="G471" s="48">
        <v>165780.7825</v>
      </c>
      <c r="H471" s="48">
        <v>228663.1483</v>
      </c>
      <c r="I471" s="48">
        <v>95276.311799999996</v>
      </c>
      <c r="J471" s="48">
        <v>138269.38699999999</v>
      </c>
      <c r="K471" s="51">
        <v>942776.81980000006</v>
      </c>
      <c r="L471" s="51">
        <f t="shared" si="7"/>
        <v>5114331.7127999999</v>
      </c>
    </row>
    <row r="472" spans="1:12" ht="18">
      <c r="A472" s="45">
        <v>466</v>
      </c>
      <c r="B472" s="46">
        <v>466</v>
      </c>
      <c r="C472" s="47" t="s">
        <v>113</v>
      </c>
      <c r="D472" s="47" t="s">
        <v>300</v>
      </c>
      <c r="E472" s="48">
        <v>2477599.8690999998</v>
      </c>
      <c r="F472" s="48">
        <v>328158.81430000003</v>
      </c>
      <c r="G472" s="48">
        <v>131263.5257</v>
      </c>
      <c r="H472" s="48">
        <v>181053.13889999999</v>
      </c>
      <c r="I472" s="48">
        <v>75438.8079</v>
      </c>
      <c r="J472" s="48">
        <v>109480.28449999999</v>
      </c>
      <c r="K472" s="51">
        <v>746481.03029999998</v>
      </c>
      <c r="L472" s="51">
        <f t="shared" si="7"/>
        <v>4049475.4707000004</v>
      </c>
    </row>
    <row r="473" spans="1:12" ht="18">
      <c r="A473" s="45">
        <v>467</v>
      </c>
      <c r="B473" s="46">
        <v>467</v>
      </c>
      <c r="C473" s="47" t="s">
        <v>113</v>
      </c>
      <c r="D473" s="47" t="s">
        <v>302</v>
      </c>
      <c r="E473" s="48">
        <v>3387648.5841999999</v>
      </c>
      <c r="F473" s="48">
        <v>448695.02799999999</v>
      </c>
      <c r="G473" s="48">
        <v>179478.01120000001</v>
      </c>
      <c r="H473" s="48">
        <v>247555.8775</v>
      </c>
      <c r="I473" s="48">
        <v>103148.28230000001</v>
      </c>
      <c r="J473" s="48">
        <v>149693.55439999999</v>
      </c>
      <c r="K473" s="51">
        <v>1020671.4316</v>
      </c>
      <c r="L473" s="51">
        <f t="shared" si="7"/>
        <v>5536890.7692</v>
      </c>
    </row>
    <row r="474" spans="1:12" ht="18">
      <c r="A474" s="45">
        <v>468</v>
      </c>
      <c r="B474" s="46">
        <v>468</v>
      </c>
      <c r="C474" s="47" t="s">
        <v>113</v>
      </c>
      <c r="D474" s="47" t="s">
        <v>304</v>
      </c>
      <c r="E474" s="48">
        <v>2633921.5669999998</v>
      </c>
      <c r="F474" s="48">
        <v>348863.66810000001</v>
      </c>
      <c r="G474" s="48">
        <v>139545.46720000001</v>
      </c>
      <c r="H474" s="48">
        <v>192476.50649999999</v>
      </c>
      <c r="I474" s="48">
        <v>80198.544399999999</v>
      </c>
      <c r="J474" s="48">
        <v>116387.83409999999</v>
      </c>
      <c r="K474" s="51">
        <v>793579.50789999997</v>
      </c>
      <c r="L474" s="51">
        <f t="shared" si="7"/>
        <v>4304973.0951999994</v>
      </c>
    </row>
    <row r="475" spans="1:12" ht="18">
      <c r="A475" s="45">
        <v>469</v>
      </c>
      <c r="B475" s="46">
        <v>469</v>
      </c>
      <c r="C475" s="47" t="s">
        <v>113</v>
      </c>
      <c r="D475" s="47" t="s">
        <v>306</v>
      </c>
      <c r="E475" s="48">
        <v>2210099.3996000001</v>
      </c>
      <c r="F475" s="48">
        <v>292728.3003</v>
      </c>
      <c r="G475" s="48">
        <v>117091.3201</v>
      </c>
      <c r="H475" s="48">
        <v>161505.2691</v>
      </c>
      <c r="I475" s="48">
        <v>67293.862099999998</v>
      </c>
      <c r="J475" s="48">
        <v>97659.962799999994</v>
      </c>
      <c r="K475" s="51">
        <v>665885.27769999998</v>
      </c>
      <c r="L475" s="51">
        <f t="shared" si="7"/>
        <v>3612263.3917000005</v>
      </c>
    </row>
    <row r="476" spans="1:12" ht="18">
      <c r="A476" s="45">
        <v>470</v>
      </c>
      <c r="B476" s="46">
        <v>470</v>
      </c>
      <c r="C476" s="47" t="s">
        <v>113</v>
      </c>
      <c r="D476" s="47" t="s">
        <v>308</v>
      </c>
      <c r="E476" s="48">
        <v>2589798.1146999998</v>
      </c>
      <c r="F476" s="48">
        <v>343019.50420000002</v>
      </c>
      <c r="G476" s="48">
        <v>137207.80170000001</v>
      </c>
      <c r="H476" s="48">
        <v>189252.14019999999</v>
      </c>
      <c r="I476" s="48">
        <v>78855.058399999994</v>
      </c>
      <c r="J476" s="48">
        <v>114438.10520000001</v>
      </c>
      <c r="K476" s="51">
        <v>780285.46459999995</v>
      </c>
      <c r="L476" s="51">
        <f t="shared" si="7"/>
        <v>4232856.1889999993</v>
      </c>
    </row>
    <row r="477" spans="1:12" ht="18">
      <c r="A477" s="45">
        <v>471</v>
      </c>
      <c r="B477" s="46">
        <v>471</v>
      </c>
      <c r="C477" s="47" t="s">
        <v>113</v>
      </c>
      <c r="D477" s="47" t="s">
        <v>310</v>
      </c>
      <c r="E477" s="48">
        <v>2539825.0671000001</v>
      </c>
      <c r="F477" s="48">
        <v>336400.55959999998</v>
      </c>
      <c r="G477" s="48">
        <v>134560.22390000001</v>
      </c>
      <c r="H477" s="48">
        <v>185600.3088</v>
      </c>
      <c r="I477" s="48">
        <v>77333.462</v>
      </c>
      <c r="J477" s="48">
        <v>112229.8941</v>
      </c>
      <c r="K477" s="51">
        <v>765228.98490000004</v>
      </c>
      <c r="L477" s="51">
        <f t="shared" si="7"/>
        <v>4151178.5004000003</v>
      </c>
    </row>
    <row r="478" spans="1:12" ht="18">
      <c r="A478" s="45">
        <v>472</v>
      </c>
      <c r="B478" s="46">
        <v>472</v>
      </c>
      <c r="C478" s="47" t="s">
        <v>113</v>
      </c>
      <c r="D478" s="47" t="s">
        <v>312</v>
      </c>
      <c r="E478" s="48">
        <v>2685171.3247000002</v>
      </c>
      <c r="F478" s="48">
        <v>355651.7132</v>
      </c>
      <c r="G478" s="48">
        <v>142260.68530000001</v>
      </c>
      <c r="H478" s="48">
        <v>196221.6349</v>
      </c>
      <c r="I478" s="48">
        <v>81759.014500000005</v>
      </c>
      <c r="J478" s="48">
        <v>118652.4605</v>
      </c>
      <c r="K478" s="51">
        <v>809020.65020000003</v>
      </c>
      <c r="L478" s="51">
        <f t="shared" si="7"/>
        <v>4388737.4833000004</v>
      </c>
    </row>
    <row r="479" spans="1:12" ht="18">
      <c r="A479" s="45">
        <v>473</v>
      </c>
      <c r="B479" s="46">
        <v>473</v>
      </c>
      <c r="C479" s="47" t="s">
        <v>113</v>
      </c>
      <c r="D479" s="47" t="s">
        <v>113</v>
      </c>
      <c r="E479" s="48">
        <v>2363725.7672999999</v>
      </c>
      <c r="F479" s="48">
        <v>313076.1568</v>
      </c>
      <c r="G479" s="48">
        <v>125230.4627</v>
      </c>
      <c r="H479" s="48">
        <v>172731.6727</v>
      </c>
      <c r="I479" s="48">
        <v>71971.530299999999</v>
      </c>
      <c r="J479" s="48">
        <v>104448.41099999999</v>
      </c>
      <c r="K479" s="51">
        <v>712171.67390000005</v>
      </c>
      <c r="L479" s="51">
        <f t="shared" si="7"/>
        <v>3863355.6747000003</v>
      </c>
    </row>
    <row r="480" spans="1:12" ht="18">
      <c r="A480" s="45">
        <v>474</v>
      </c>
      <c r="B480" s="46">
        <v>474</v>
      </c>
      <c r="C480" s="47" t="s">
        <v>113</v>
      </c>
      <c r="D480" s="47" t="s">
        <v>315</v>
      </c>
      <c r="E480" s="48">
        <v>3017785.8952000001</v>
      </c>
      <c r="F480" s="48">
        <v>399706.60859999998</v>
      </c>
      <c r="G480" s="48">
        <v>159882.6434</v>
      </c>
      <c r="H480" s="48">
        <v>220527.78409999999</v>
      </c>
      <c r="I480" s="48">
        <v>91886.576700000005</v>
      </c>
      <c r="J480" s="48">
        <v>133350.04670000001</v>
      </c>
      <c r="K480" s="51">
        <v>909234.76069999998</v>
      </c>
      <c r="L480" s="51">
        <f t="shared" si="7"/>
        <v>4932374.3153999997</v>
      </c>
    </row>
    <row r="481" spans="1:12" ht="18">
      <c r="A481" s="45">
        <v>475</v>
      </c>
      <c r="B481" s="46">
        <v>475</v>
      </c>
      <c r="C481" s="47" t="s">
        <v>113</v>
      </c>
      <c r="D481" s="47" t="s">
        <v>317</v>
      </c>
      <c r="E481" s="48">
        <v>1991918.7969</v>
      </c>
      <c r="F481" s="48">
        <v>263830.21679999999</v>
      </c>
      <c r="G481" s="48">
        <v>105532.0867</v>
      </c>
      <c r="H481" s="48">
        <v>145561.49890000001</v>
      </c>
      <c r="I481" s="48">
        <v>60650.624499999998</v>
      </c>
      <c r="J481" s="48">
        <v>88018.989400000006</v>
      </c>
      <c r="K481" s="51">
        <v>600149.20660000003</v>
      </c>
      <c r="L481" s="51">
        <f t="shared" si="7"/>
        <v>3255661.4197999998</v>
      </c>
    </row>
    <row r="482" spans="1:12" ht="18">
      <c r="A482" s="45">
        <v>476</v>
      </c>
      <c r="B482" s="46">
        <v>476</v>
      </c>
      <c r="C482" s="47" t="s">
        <v>113</v>
      </c>
      <c r="D482" s="47" t="s">
        <v>319</v>
      </c>
      <c r="E482" s="48">
        <v>2895950.8426000001</v>
      </c>
      <c r="F482" s="48">
        <v>383569.5209</v>
      </c>
      <c r="G482" s="48">
        <v>153427.80840000001</v>
      </c>
      <c r="H482" s="48">
        <v>211624.56330000001</v>
      </c>
      <c r="I482" s="48">
        <v>88176.901400000002</v>
      </c>
      <c r="J482" s="48">
        <v>127966.39449999999</v>
      </c>
      <c r="K482" s="51">
        <v>872526.83349999995</v>
      </c>
      <c r="L482" s="51">
        <f t="shared" si="7"/>
        <v>4733242.8646</v>
      </c>
    </row>
    <row r="483" spans="1:12" ht="36">
      <c r="A483" s="45">
        <v>477</v>
      </c>
      <c r="B483" s="46">
        <v>477</v>
      </c>
      <c r="C483" s="47" t="s">
        <v>113</v>
      </c>
      <c r="D483" s="47" t="s">
        <v>321</v>
      </c>
      <c r="E483" s="48">
        <v>1933801.2069999999</v>
      </c>
      <c r="F483" s="48">
        <v>256132.52530000001</v>
      </c>
      <c r="G483" s="48">
        <v>102453.0101</v>
      </c>
      <c r="H483" s="48">
        <v>141314.49669999999</v>
      </c>
      <c r="I483" s="48">
        <v>58881.040300000001</v>
      </c>
      <c r="J483" s="48">
        <v>85450.886899999998</v>
      </c>
      <c r="K483" s="51">
        <v>582638.84149999998</v>
      </c>
      <c r="L483" s="51">
        <f t="shared" si="7"/>
        <v>3160672.0077999998</v>
      </c>
    </row>
    <row r="484" spans="1:12" ht="18">
      <c r="A484" s="45">
        <v>478</v>
      </c>
      <c r="B484" s="46">
        <v>478</v>
      </c>
      <c r="C484" s="47" t="s">
        <v>113</v>
      </c>
      <c r="D484" s="47" t="s">
        <v>323</v>
      </c>
      <c r="E484" s="48">
        <v>2803571.0323999999</v>
      </c>
      <c r="F484" s="48">
        <v>371333.78850000002</v>
      </c>
      <c r="G484" s="48">
        <v>148533.5154</v>
      </c>
      <c r="H484" s="48">
        <v>204873.8143</v>
      </c>
      <c r="I484" s="48">
        <v>85364.089300000007</v>
      </c>
      <c r="J484" s="48">
        <v>123884.3116</v>
      </c>
      <c r="K484" s="51">
        <v>844693.53540000005</v>
      </c>
      <c r="L484" s="51">
        <f t="shared" si="7"/>
        <v>4582254.0869000005</v>
      </c>
    </row>
    <row r="485" spans="1:12" ht="18">
      <c r="A485" s="45">
        <v>479</v>
      </c>
      <c r="B485" s="46">
        <v>479</v>
      </c>
      <c r="C485" s="47" t="s">
        <v>113</v>
      </c>
      <c r="D485" s="47" t="s">
        <v>325</v>
      </c>
      <c r="E485" s="48">
        <v>3506319.7952000001</v>
      </c>
      <c r="F485" s="48">
        <v>464413.06400000001</v>
      </c>
      <c r="G485" s="48">
        <v>185765.22560000001</v>
      </c>
      <c r="H485" s="48">
        <v>256227.89739999999</v>
      </c>
      <c r="I485" s="48">
        <v>106761.62390000001</v>
      </c>
      <c r="J485" s="48">
        <v>154937.40270000001</v>
      </c>
      <c r="K485" s="51">
        <v>1056426.1185999999</v>
      </c>
      <c r="L485" s="51">
        <f t="shared" si="7"/>
        <v>5730851.1273999996</v>
      </c>
    </row>
    <row r="486" spans="1:12" ht="18">
      <c r="A486" s="45">
        <v>480</v>
      </c>
      <c r="B486" s="46">
        <v>480</v>
      </c>
      <c r="C486" s="47" t="s">
        <v>113</v>
      </c>
      <c r="D486" s="47" t="s">
        <v>328</v>
      </c>
      <c r="E486" s="48">
        <v>2648591.6036999999</v>
      </c>
      <c r="F486" s="48">
        <v>350806.71870000003</v>
      </c>
      <c r="G486" s="48">
        <v>140322.6875</v>
      </c>
      <c r="H486" s="48">
        <v>193548.5344</v>
      </c>
      <c r="I486" s="48">
        <v>80645.222699999998</v>
      </c>
      <c r="J486" s="48">
        <v>117036.07429999999</v>
      </c>
      <c r="K486" s="51">
        <v>797999.47270000004</v>
      </c>
      <c r="L486" s="51">
        <f t="shared" si="7"/>
        <v>4328950.3140000002</v>
      </c>
    </row>
    <row r="487" spans="1:12" ht="18">
      <c r="A487" s="45">
        <v>481</v>
      </c>
      <c r="B487" s="46">
        <v>481</v>
      </c>
      <c r="C487" s="47" t="s">
        <v>113</v>
      </c>
      <c r="D487" s="47" t="s">
        <v>329</v>
      </c>
      <c r="E487" s="48">
        <v>2507808.2171999998</v>
      </c>
      <c r="F487" s="48">
        <v>332159.91869999998</v>
      </c>
      <c r="G487" s="48">
        <v>132863.9675</v>
      </c>
      <c r="H487" s="48">
        <v>183260.64480000001</v>
      </c>
      <c r="I487" s="48">
        <v>76358.601999999999</v>
      </c>
      <c r="J487" s="48">
        <v>110815.13219999999</v>
      </c>
      <c r="K487" s="51">
        <v>755582.56400000001</v>
      </c>
      <c r="L487" s="51">
        <f t="shared" si="7"/>
        <v>4098849.0463999994</v>
      </c>
    </row>
    <row r="488" spans="1:12" ht="18">
      <c r="A488" s="45">
        <v>482</v>
      </c>
      <c r="B488" s="46">
        <v>482</v>
      </c>
      <c r="C488" s="47" t="s">
        <v>113</v>
      </c>
      <c r="D488" s="47" t="s">
        <v>331</v>
      </c>
      <c r="E488" s="48">
        <v>2688976.7154000001</v>
      </c>
      <c r="F488" s="48">
        <v>356155.73830000003</v>
      </c>
      <c r="G488" s="48">
        <v>142462.2953</v>
      </c>
      <c r="H488" s="48">
        <v>196499.71770000001</v>
      </c>
      <c r="I488" s="48">
        <v>81874.882400000002</v>
      </c>
      <c r="J488" s="48">
        <v>118820.61320000001</v>
      </c>
      <c r="K488" s="51">
        <v>810167.18389999995</v>
      </c>
      <c r="L488" s="51">
        <f t="shared" si="7"/>
        <v>4394957.1461999994</v>
      </c>
    </row>
    <row r="489" spans="1:12" ht="18">
      <c r="A489" s="45">
        <v>483</v>
      </c>
      <c r="B489" s="46">
        <v>483</v>
      </c>
      <c r="C489" s="47" t="s">
        <v>113</v>
      </c>
      <c r="D489" s="47" t="s">
        <v>333</v>
      </c>
      <c r="E489" s="48">
        <v>2631070.8480000002</v>
      </c>
      <c r="F489" s="48">
        <v>348486.0895</v>
      </c>
      <c r="G489" s="48">
        <v>139394.43580000001</v>
      </c>
      <c r="H489" s="48">
        <v>192268.18729999999</v>
      </c>
      <c r="I489" s="48">
        <v>80111.744699999996</v>
      </c>
      <c r="J489" s="48">
        <v>116261.8664</v>
      </c>
      <c r="K489" s="51">
        <v>792720.6091</v>
      </c>
      <c r="L489" s="51">
        <f t="shared" si="7"/>
        <v>4300313.7807999998</v>
      </c>
    </row>
    <row r="490" spans="1:12" ht="18">
      <c r="A490" s="45">
        <v>484</v>
      </c>
      <c r="B490" s="46">
        <v>484</v>
      </c>
      <c r="C490" s="47" t="s">
        <v>114</v>
      </c>
      <c r="D490" s="47" t="s">
        <v>337</v>
      </c>
      <c r="E490" s="48">
        <v>2272330.9297000002</v>
      </c>
      <c r="F490" s="48">
        <v>300970.88429999998</v>
      </c>
      <c r="G490" s="48">
        <v>120388.35370000001</v>
      </c>
      <c r="H490" s="48">
        <v>166052.90169999999</v>
      </c>
      <c r="I490" s="48">
        <v>69188.709000000003</v>
      </c>
      <c r="J490" s="48">
        <v>100409.85219999999</v>
      </c>
      <c r="K490" s="51">
        <v>684635.14009999996</v>
      </c>
      <c r="L490" s="51">
        <f t="shared" si="7"/>
        <v>3713976.7706999998</v>
      </c>
    </row>
    <row r="491" spans="1:12" ht="18">
      <c r="A491" s="45">
        <v>485</v>
      </c>
      <c r="B491" s="46">
        <v>485</v>
      </c>
      <c r="C491" s="47" t="s">
        <v>114</v>
      </c>
      <c r="D491" s="47" t="s">
        <v>339</v>
      </c>
      <c r="E491" s="48">
        <v>3736716.4835000001</v>
      </c>
      <c r="F491" s="48">
        <v>494929.1715</v>
      </c>
      <c r="G491" s="48">
        <v>197971.6686</v>
      </c>
      <c r="H491" s="48">
        <v>273064.37050000002</v>
      </c>
      <c r="I491" s="48">
        <v>113776.821</v>
      </c>
      <c r="J491" s="48">
        <v>165118.18100000001</v>
      </c>
      <c r="K491" s="51">
        <v>1125842.7986000001</v>
      </c>
      <c r="L491" s="51">
        <f t="shared" si="7"/>
        <v>6107419.4947000006</v>
      </c>
    </row>
    <row r="492" spans="1:12" ht="18">
      <c r="A492" s="45">
        <v>486</v>
      </c>
      <c r="B492" s="46">
        <v>486</v>
      </c>
      <c r="C492" s="47" t="s">
        <v>114</v>
      </c>
      <c r="D492" s="47" t="s">
        <v>341</v>
      </c>
      <c r="E492" s="48">
        <v>2863958.6277000001</v>
      </c>
      <c r="F492" s="48">
        <v>379332.14289999998</v>
      </c>
      <c r="G492" s="48">
        <v>151732.85709999999</v>
      </c>
      <c r="H492" s="48">
        <v>209286.69949999999</v>
      </c>
      <c r="I492" s="48">
        <v>87202.791500000007</v>
      </c>
      <c r="J492" s="48">
        <v>126552.7211</v>
      </c>
      <c r="K492" s="51">
        <v>862887.83499999996</v>
      </c>
      <c r="L492" s="51">
        <f t="shared" si="7"/>
        <v>4680953.6748000002</v>
      </c>
    </row>
    <row r="493" spans="1:12" ht="18">
      <c r="A493" s="45">
        <v>487</v>
      </c>
      <c r="B493" s="46">
        <v>487</v>
      </c>
      <c r="C493" s="47" t="s">
        <v>114</v>
      </c>
      <c r="D493" s="47" t="s">
        <v>104</v>
      </c>
      <c r="E493" s="48">
        <v>1744087.0917</v>
      </c>
      <c r="F493" s="48">
        <v>231004.83619999999</v>
      </c>
      <c r="G493" s="48">
        <v>92401.934500000003</v>
      </c>
      <c r="H493" s="48">
        <v>127450.94409999999</v>
      </c>
      <c r="I493" s="48">
        <v>53104.560100000002</v>
      </c>
      <c r="J493" s="48">
        <v>77067.791800000006</v>
      </c>
      <c r="K493" s="51">
        <v>525479.49540000001</v>
      </c>
      <c r="L493" s="51">
        <f t="shared" si="7"/>
        <v>2850596.6538</v>
      </c>
    </row>
    <row r="494" spans="1:12" ht="18">
      <c r="A494" s="45">
        <v>488</v>
      </c>
      <c r="B494" s="46">
        <v>488</v>
      </c>
      <c r="C494" s="47" t="s">
        <v>114</v>
      </c>
      <c r="D494" s="47" t="s">
        <v>344</v>
      </c>
      <c r="E494" s="48">
        <v>3026173.1137999999</v>
      </c>
      <c r="F494" s="48">
        <v>400817.49810000003</v>
      </c>
      <c r="G494" s="48">
        <v>160326.99919999999</v>
      </c>
      <c r="H494" s="48">
        <v>221140.68859999999</v>
      </c>
      <c r="I494" s="48">
        <v>92141.953599999993</v>
      </c>
      <c r="J494" s="48">
        <v>133720.66149999999</v>
      </c>
      <c r="K494" s="51">
        <v>911761.76260000002</v>
      </c>
      <c r="L494" s="51">
        <f t="shared" si="7"/>
        <v>4946082.6774000004</v>
      </c>
    </row>
    <row r="495" spans="1:12" ht="18">
      <c r="A495" s="45">
        <v>489</v>
      </c>
      <c r="B495" s="46">
        <v>489</v>
      </c>
      <c r="C495" s="47" t="s">
        <v>114</v>
      </c>
      <c r="D495" s="47" t="s">
        <v>346</v>
      </c>
      <c r="E495" s="48">
        <v>2600957.3039000002</v>
      </c>
      <c r="F495" s="48">
        <v>344497.54200000002</v>
      </c>
      <c r="G495" s="48">
        <v>137799.01680000001</v>
      </c>
      <c r="H495" s="48">
        <v>190067.60939999999</v>
      </c>
      <c r="I495" s="48">
        <v>79194.837199999994</v>
      </c>
      <c r="J495" s="48">
        <v>114931.20789999999</v>
      </c>
      <c r="K495" s="51">
        <v>783647.63899999997</v>
      </c>
      <c r="L495" s="51">
        <f t="shared" si="7"/>
        <v>4251095.1561999992</v>
      </c>
    </row>
    <row r="496" spans="1:12" ht="18">
      <c r="A496" s="45">
        <v>490</v>
      </c>
      <c r="B496" s="46">
        <v>490</v>
      </c>
      <c r="C496" s="47" t="s">
        <v>114</v>
      </c>
      <c r="D496" s="47" t="s">
        <v>348</v>
      </c>
      <c r="E496" s="48">
        <v>2628988.3897000002</v>
      </c>
      <c r="F496" s="48">
        <v>348210.26730000001</v>
      </c>
      <c r="G496" s="48">
        <v>139284.10690000001</v>
      </c>
      <c r="H496" s="48">
        <v>192116.00959999999</v>
      </c>
      <c r="I496" s="48">
        <v>80048.337299999999</v>
      </c>
      <c r="J496" s="48">
        <v>116169.8466</v>
      </c>
      <c r="K496" s="51">
        <v>792093.18099999998</v>
      </c>
      <c r="L496" s="51">
        <f t="shared" si="7"/>
        <v>4296910.1383999996</v>
      </c>
    </row>
    <row r="497" spans="1:12" ht="18">
      <c r="A497" s="45">
        <v>491</v>
      </c>
      <c r="B497" s="46">
        <v>491</v>
      </c>
      <c r="C497" s="47" t="s">
        <v>114</v>
      </c>
      <c r="D497" s="47" t="s">
        <v>350</v>
      </c>
      <c r="E497" s="48">
        <v>3100154.1027000002</v>
      </c>
      <c r="F497" s="48">
        <v>410616.3014</v>
      </c>
      <c r="G497" s="48">
        <v>164246.52050000001</v>
      </c>
      <c r="H497" s="48">
        <v>226546.92490000001</v>
      </c>
      <c r="I497" s="48">
        <v>94394.551999999996</v>
      </c>
      <c r="J497" s="48">
        <v>136989.7365</v>
      </c>
      <c r="K497" s="51">
        <v>934051.64309999999</v>
      </c>
      <c r="L497" s="51">
        <f t="shared" si="7"/>
        <v>5066999.7811000003</v>
      </c>
    </row>
    <row r="498" spans="1:12" ht="18">
      <c r="A498" s="45">
        <v>492</v>
      </c>
      <c r="B498" s="46">
        <v>492</v>
      </c>
      <c r="C498" s="47" t="s">
        <v>114</v>
      </c>
      <c r="D498" s="47" t="s">
        <v>352</v>
      </c>
      <c r="E498" s="48">
        <v>2241208.1667999998</v>
      </c>
      <c r="F498" s="48">
        <v>296848.6654</v>
      </c>
      <c r="G498" s="48">
        <v>118739.4662</v>
      </c>
      <c r="H498" s="48">
        <v>163778.57399999999</v>
      </c>
      <c r="I498" s="48">
        <v>68241.072499999995</v>
      </c>
      <c r="J498" s="48">
        <v>99034.598299999998</v>
      </c>
      <c r="K498" s="51">
        <v>675258.10049999994</v>
      </c>
      <c r="L498" s="51">
        <f t="shared" si="7"/>
        <v>3663108.6436999999</v>
      </c>
    </row>
    <row r="499" spans="1:12" ht="18">
      <c r="A499" s="45">
        <v>493</v>
      </c>
      <c r="B499" s="46">
        <v>493</v>
      </c>
      <c r="C499" s="47" t="s">
        <v>114</v>
      </c>
      <c r="D499" s="47" t="s">
        <v>354</v>
      </c>
      <c r="E499" s="48">
        <v>2980419.3201000001</v>
      </c>
      <c r="F499" s="48">
        <v>394757.39500000002</v>
      </c>
      <c r="G499" s="48">
        <v>157902.95800000001</v>
      </c>
      <c r="H499" s="48">
        <v>217797.18350000001</v>
      </c>
      <c r="I499" s="48">
        <v>90748.826400000005</v>
      </c>
      <c r="J499" s="48">
        <v>131698.891</v>
      </c>
      <c r="K499" s="51">
        <v>897976.51040000003</v>
      </c>
      <c r="L499" s="51">
        <f t="shared" si="7"/>
        <v>4871301.0844000001</v>
      </c>
    </row>
    <row r="500" spans="1:12" ht="18">
      <c r="A500" s="45">
        <v>494</v>
      </c>
      <c r="B500" s="46">
        <v>494</v>
      </c>
      <c r="C500" s="47" t="s">
        <v>114</v>
      </c>
      <c r="D500" s="47" t="s">
        <v>356</v>
      </c>
      <c r="E500" s="48">
        <v>2362665.8820000002</v>
      </c>
      <c r="F500" s="48">
        <v>312935.77470000001</v>
      </c>
      <c r="G500" s="48">
        <v>125174.30989999999</v>
      </c>
      <c r="H500" s="48">
        <v>172654.2205</v>
      </c>
      <c r="I500" s="48">
        <v>71939.258499999996</v>
      </c>
      <c r="J500" s="48">
        <v>104401.5768</v>
      </c>
      <c r="K500" s="51">
        <v>711852.33889999997</v>
      </c>
      <c r="L500" s="51">
        <f t="shared" si="7"/>
        <v>3861623.3612999995</v>
      </c>
    </row>
    <row r="501" spans="1:12" ht="18">
      <c r="A501" s="45">
        <v>495</v>
      </c>
      <c r="B501" s="46">
        <v>495</v>
      </c>
      <c r="C501" s="47" t="s">
        <v>114</v>
      </c>
      <c r="D501" s="47" t="s">
        <v>358</v>
      </c>
      <c r="E501" s="48">
        <v>2098597.3958000001</v>
      </c>
      <c r="F501" s="48">
        <v>277959.82789999997</v>
      </c>
      <c r="G501" s="48">
        <v>111183.9311</v>
      </c>
      <c r="H501" s="48">
        <v>153357.1464</v>
      </c>
      <c r="I501" s="48">
        <v>63898.811000000002</v>
      </c>
      <c r="J501" s="48">
        <v>92732.907699999996</v>
      </c>
      <c r="K501" s="51">
        <v>632290.61549999996</v>
      </c>
      <c r="L501" s="51">
        <f t="shared" si="7"/>
        <v>3430020.6354</v>
      </c>
    </row>
    <row r="502" spans="1:12" ht="18">
      <c r="A502" s="45">
        <v>496</v>
      </c>
      <c r="B502" s="46">
        <v>496</v>
      </c>
      <c r="C502" s="47" t="s">
        <v>114</v>
      </c>
      <c r="D502" s="47" t="s">
        <v>360</v>
      </c>
      <c r="E502" s="48">
        <v>1755931.7681</v>
      </c>
      <c r="F502" s="48">
        <v>232573.66699999999</v>
      </c>
      <c r="G502" s="48">
        <v>93029.466799999995</v>
      </c>
      <c r="H502" s="48">
        <v>128316.50599999999</v>
      </c>
      <c r="I502" s="48">
        <v>53465.210800000001</v>
      </c>
      <c r="J502" s="48">
        <v>77591.184899999993</v>
      </c>
      <c r="K502" s="51">
        <v>529048.20169999998</v>
      </c>
      <c r="L502" s="51">
        <f t="shared" si="7"/>
        <v>2869956.0053000003</v>
      </c>
    </row>
    <row r="503" spans="1:12" ht="18">
      <c r="A503" s="45">
        <v>497</v>
      </c>
      <c r="B503" s="46">
        <v>497</v>
      </c>
      <c r="C503" s="47" t="s">
        <v>114</v>
      </c>
      <c r="D503" s="47" t="s">
        <v>362</v>
      </c>
      <c r="E503" s="48">
        <v>1748485.7725</v>
      </c>
      <c r="F503" s="48">
        <v>231587.44279999999</v>
      </c>
      <c r="G503" s="48">
        <v>92634.977100000004</v>
      </c>
      <c r="H503" s="48">
        <v>127772.38219999999</v>
      </c>
      <c r="I503" s="48">
        <v>53238.492599999998</v>
      </c>
      <c r="J503" s="48">
        <v>77262.160900000003</v>
      </c>
      <c r="K503" s="51">
        <v>526804.78280000004</v>
      </c>
      <c r="L503" s="51">
        <f t="shared" si="7"/>
        <v>2857786.0109000001</v>
      </c>
    </row>
    <row r="504" spans="1:12" ht="18">
      <c r="A504" s="45">
        <v>498</v>
      </c>
      <c r="B504" s="46">
        <v>498</v>
      </c>
      <c r="C504" s="47" t="s">
        <v>114</v>
      </c>
      <c r="D504" s="47" t="s">
        <v>364</v>
      </c>
      <c r="E504" s="48">
        <v>1996479.8801</v>
      </c>
      <c r="F504" s="48">
        <v>264434.33360000001</v>
      </c>
      <c r="G504" s="48">
        <v>105773.7334</v>
      </c>
      <c r="H504" s="48">
        <v>145894.80470000001</v>
      </c>
      <c r="I504" s="48">
        <v>60789.502</v>
      </c>
      <c r="J504" s="48">
        <v>88220.534700000004</v>
      </c>
      <c r="K504" s="51">
        <v>601523.42449999996</v>
      </c>
      <c r="L504" s="51">
        <f t="shared" si="7"/>
        <v>3263116.2130000005</v>
      </c>
    </row>
    <row r="505" spans="1:12" ht="18">
      <c r="A505" s="45">
        <v>499</v>
      </c>
      <c r="B505" s="46">
        <v>499</v>
      </c>
      <c r="C505" s="47" t="s">
        <v>114</v>
      </c>
      <c r="D505" s="47" t="s">
        <v>366</v>
      </c>
      <c r="E505" s="48">
        <v>2416431.5162999998</v>
      </c>
      <c r="F505" s="48">
        <v>320057.04840000003</v>
      </c>
      <c r="G505" s="48">
        <v>128022.81939999999</v>
      </c>
      <c r="H505" s="48">
        <v>176583.1991</v>
      </c>
      <c r="I505" s="48">
        <v>73576.332999999999</v>
      </c>
      <c r="J505" s="48">
        <v>106777.37480000001</v>
      </c>
      <c r="K505" s="51">
        <v>728051.49470000004</v>
      </c>
      <c r="L505" s="51">
        <f t="shared" si="7"/>
        <v>3949499.7856999999</v>
      </c>
    </row>
    <row r="506" spans="1:12" ht="18">
      <c r="A506" s="45">
        <v>500</v>
      </c>
      <c r="B506" s="46">
        <v>500</v>
      </c>
      <c r="C506" s="47" t="s">
        <v>115</v>
      </c>
      <c r="D506" s="47" t="s">
        <v>371</v>
      </c>
      <c r="E506" s="48">
        <v>3391008.2467</v>
      </c>
      <c r="F506" s="48">
        <v>449140.01630000002</v>
      </c>
      <c r="G506" s="48">
        <v>179656.00649999999</v>
      </c>
      <c r="H506" s="48">
        <v>247801.38829999999</v>
      </c>
      <c r="I506" s="48">
        <v>103250.5785</v>
      </c>
      <c r="J506" s="48">
        <v>149842.01130000001</v>
      </c>
      <c r="K506" s="51">
        <v>1021683.671</v>
      </c>
      <c r="L506" s="51">
        <f t="shared" si="7"/>
        <v>5542381.9186000004</v>
      </c>
    </row>
    <row r="507" spans="1:12" ht="36">
      <c r="A507" s="45">
        <v>501</v>
      </c>
      <c r="B507" s="46">
        <v>501</v>
      </c>
      <c r="C507" s="47" t="s">
        <v>115</v>
      </c>
      <c r="D507" s="47" t="s">
        <v>373</v>
      </c>
      <c r="E507" s="48">
        <v>4358692.9151999997</v>
      </c>
      <c r="F507" s="48">
        <v>577310.12860000005</v>
      </c>
      <c r="G507" s="48">
        <v>230924.0514</v>
      </c>
      <c r="H507" s="48">
        <v>318515.93300000002</v>
      </c>
      <c r="I507" s="48">
        <v>132714.97210000001</v>
      </c>
      <c r="J507" s="48">
        <v>192602.1011</v>
      </c>
      <c r="K507" s="51">
        <v>1313239.3243</v>
      </c>
      <c r="L507" s="51">
        <f t="shared" si="7"/>
        <v>7123999.4256999996</v>
      </c>
    </row>
    <row r="508" spans="1:12" ht="18">
      <c r="A508" s="45">
        <v>502</v>
      </c>
      <c r="B508" s="46">
        <v>502</v>
      </c>
      <c r="C508" s="47" t="s">
        <v>115</v>
      </c>
      <c r="D508" s="47" t="s">
        <v>375</v>
      </c>
      <c r="E508" s="48">
        <v>7029223.5098000001</v>
      </c>
      <c r="F508" s="48">
        <v>931022.67290000001</v>
      </c>
      <c r="G508" s="48">
        <v>372409.06910000002</v>
      </c>
      <c r="H508" s="48">
        <v>513667.68160000001</v>
      </c>
      <c r="I508" s="48">
        <v>214028.20069999999</v>
      </c>
      <c r="J508" s="48">
        <v>310607.6164</v>
      </c>
      <c r="K508" s="51">
        <v>2117848.8394999998</v>
      </c>
      <c r="L508" s="51">
        <f t="shared" si="7"/>
        <v>11488807.59</v>
      </c>
    </row>
    <row r="509" spans="1:12" ht="18">
      <c r="A509" s="45">
        <v>503</v>
      </c>
      <c r="B509" s="46">
        <v>503</v>
      </c>
      <c r="C509" s="47" t="s">
        <v>115</v>
      </c>
      <c r="D509" s="47" t="s">
        <v>377</v>
      </c>
      <c r="E509" s="48">
        <v>2747326.3599</v>
      </c>
      <c r="F509" s="48">
        <v>363884.1655</v>
      </c>
      <c r="G509" s="48">
        <v>145553.66620000001</v>
      </c>
      <c r="H509" s="48">
        <v>200763.67749999999</v>
      </c>
      <c r="I509" s="48">
        <v>83651.532300000006</v>
      </c>
      <c r="J509" s="48">
        <v>121398.9697</v>
      </c>
      <c r="K509" s="51">
        <v>827747.46530000004</v>
      </c>
      <c r="L509" s="51">
        <f t="shared" si="7"/>
        <v>4490325.8363999994</v>
      </c>
    </row>
    <row r="510" spans="1:12" ht="18">
      <c r="A510" s="45">
        <v>504</v>
      </c>
      <c r="B510" s="46">
        <v>504</v>
      </c>
      <c r="C510" s="47" t="s">
        <v>115</v>
      </c>
      <c r="D510" s="47" t="s">
        <v>379</v>
      </c>
      <c r="E510" s="48">
        <v>2309803.8276</v>
      </c>
      <c r="F510" s="48">
        <v>305934.18040000001</v>
      </c>
      <c r="G510" s="48">
        <v>122373.6722</v>
      </c>
      <c r="H510" s="48">
        <v>168791.27189999999</v>
      </c>
      <c r="I510" s="48">
        <v>70329.696599999996</v>
      </c>
      <c r="J510" s="48">
        <v>102065.7061</v>
      </c>
      <c r="K510" s="51">
        <v>695925.42460000003</v>
      </c>
      <c r="L510" s="51">
        <f t="shared" si="7"/>
        <v>3775223.7793999999</v>
      </c>
    </row>
    <row r="511" spans="1:12" ht="18">
      <c r="A511" s="45">
        <v>505</v>
      </c>
      <c r="B511" s="46">
        <v>505</v>
      </c>
      <c r="C511" s="47" t="s">
        <v>115</v>
      </c>
      <c r="D511" s="47" t="s">
        <v>381</v>
      </c>
      <c r="E511" s="48">
        <v>2582275.4627999999</v>
      </c>
      <c r="F511" s="48">
        <v>342023.12670000002</v>
      </c>
      <c r="G511" s="48">
        <v>136809.2507</v>
      </c>
      <c r="H511" s="48">
        <v>188702.4148</v>
      </c>
      <c r="I511" s="48">
        <v>78626.006099999999</v>
      </c>
      <c r="J511" s="48">
        <v>114105.6939</v>
      </c>
      <c r="K511" s="51">
        <v>778018.9497</v>
      </c>
      <c r="L511" s="51">
        <f t="shared" si="7"/>
        <v>4220560.9046999998</v>
      </c>
    </row>
    <row r="512" spans="1:12" ht="18">
      <c r="A512" s="45">
        <v>506</v>
      </c>
      <c r="B512" s="46">
        <v>506</v>
      </c>
      <c r="C512" s="47" t="s">
        <v>115</v>
      </c>
      <c r="D512" s="47" t="s">
        <v>383</v>
      </c>
      <c r="E512" s="48">
        <v>2370923.3890999998</v>
      </c>
      <c r="F512" s="48">
        <v>314029.48389999999</v>
      </c>
      <c r="G512" s="48">
        <v>125611.7936</v>
      </c>
      <c r="H512" s="48">
        <v>173257.64629999999</v>
      </c>
      <c r="I512" s="48">
        <v>72190.686000000002</v>
      </c>
      <c r="J512" s="48">
        <v>104766.4598</v>
      </c>
      <c r="K512" s="51">
        <v>714340.2598</v>
      </c>
      <c r="L512" s="51">
        <f t="shared" si="7"/>
        <v>3875119.7185</v>
      </c>
    </row>
    <row r="513" spans="1:12" ht="18">
      <c r="A513" s="45">
        <v>507</v>
      </c>
      <c r="B513" s="46">
        <v>507</v>
      </c>
      <c r="C513" s="47" t="s">
        <v>115</v>
      </c>
      <c r="D513" s="47" t="s">
        <v>385</v>
      </c>
      <c r="E513" s="48">
        <v>2860266.8390000002</v>
      </c>
      <c r="F513" s="48">
        <v>378843.16440000001</v>
      </c>
      <c r="G513" s="48">
        <v>151537.26569999999</v>
      </c>
      <c r="H513" s="48">
        <v>209016.91829999999</v>
      </c>
      <c r="I513" s="48">
        <v>87090.382599999997</v>
      </c>
      <c r="J513" s="48">
        <v>126389.5882</v>
      </c>
      <c r="K513" s="51">
        <v>861775.52859999996</v>
      </c>
      <c r="L513" s="51">
        <f t="shared" si="7"/>
        <v>4674919.6868000003</v>
      </c>
    </row>
    <row r="514" spans="1:12" ht="18">
      <c r="A514" s="45">
        <v>508</v>
      </c>
      <c r="B514" s="46">
        <v>508</v>
      </c>
      <c r="C514" s="47" t="s">
        <v>115</v>
      </c>
      <c r="D514" s="47" t="s">
        <v>388</v>
      </c>
      <c r="E514" s="48">
        <v>1909904.7764999999</v>
      </c>
      <c r="F514" s="48">
        <v>252967.4362</v>
      </c>
      <c r="G514" s="48">
        <v>101186.9745</v>
      </c>
      <c r="H514" s="48">
        <v>139568.24069999999</v>
      </c>
      <c r="I514" s="48">
        <v>58153.433599999997</v>
      </c>
      <c r="J514" s="48">
        <v>84394.950500000006</v>
      </c>
      <c r="K514" s="51">
        <v>575439.03799999994</v>
      </c>
      <c r="L514" s="51">
        <f t="shared" si="7"/>
        <v>3121614.8499999996</v>
      </c>
    </row>
    <row r="515" spans="1:12" ht="18">
      <c r="A515" s="45">
        <v>509</v>
      </c>
      <c r="B515" s="46">
        <v>509</v>
      </c>
      <c r="C515" s="47" t="s">
        <v>115</v>
      </c>
      <c r="D515" s="47" t="s">
        <v>390</v>
      </c>
      <c r="E515" s="48">
        <v>3256579.9380999999</v>
      </c>
      <c r="F515" s="48">
        <v>431334.94819999998</v>
      </c>
      <c r="G515" s="48">
        <v>172533.97930000001</v>
      </c>
      <c r="H515" s="48">
        <v>237977.90239999999</v>
      </c>
      <c r="I515" s="48">
        <v>99157.459400000007</v>
      </c>
      <c r="J515" s="48">
        <v>143901.88769999999</v>
      </c>
      <c r="K515" s="51">
        <v>981181.49650000001</v>
      </c>
      <c r="L515" s="51">
        <f t="shared" si="7"/>
        <v>5322667.6116000004</v>
      </c>
    </row>
    <row r="516" spans="1:12" ht="18">
      <c r="A516" s="45">
        <v>510</v>
      </c>
      <c r="B516" s="46">
        <v>510</v>
      </c>
      <c r="C516" s="47" t="s">
        <v>115</v>
      </c>
      <c r="D516" s="47" t="s">
        <v>392</v>
      </c>
      <c r="E516" s="48">
        <v>2815152.2536999998</v>
      </c>
      <c r="F516" s="48">
        <v>372867.72460000002</v>
      </c>
      <c r="G516" s="48">
        <v>149147.08979999999</v>
      </c>
      <c r="H516" s="48">
        <v>205720.12390000001</v>
      </c>
      <c r="I516" s="48">
        <v>85716.718299999993</v>
      </c>
      <c r="J516" s="48">
        <v>124396.0631</v>
      </c>
      <c r="K516" s="51">
        <v>848182.86479999998</v>
      </c>
      <c r="L516" s="51">
        <f t="shared" si="7"/>
        <v>4601182.8381999992</v>
      </c>
    </row>
    <row r="517" spans="1:12" ht="18">
      <c r="A517" s="45">
        <v>511</v>
      </c>
      <c r="B517" s="46">
        <v>511</v>
      </c>
      <c r="C517" s="47" t="s">
        <v>115</v>
      </c>
      <c r="D517" s="47" t="s">
        <v>394</v>
      </c>
      <c r="E517" s="48">
        <v>3870694.7195000001</v>
      </c>
      <c r="F517" s="48">
        <v>512674.6274</v>
      </c>
      <c r="G517" s="48">
        <v>205069.85089999999</v>
      </c>
      <c r="H517" s="48">
        <v>282854.96679999999</v>
      </c>
      <c r="I517" s="48">
        <v>117856.2362</v>
      </c>
      <c r="J517" s="48">
        <v>171038.41680000001</v>
      </c>
      <c r="K517" s="51">
        <v>1166209.3698</v>
      </c>
      <c r="L517" s="51">
        <f t="shared" si="7"/>
        <v>6326398.1874000002</v>
      </c>
    </row>
    <row r="518" spans="1:12" ht="18">
      <c r="A518" s="45">
        <v>512</v>
      </c>
      <c r="B518" s="46">
        <v>512</v>
      </c>
      <c r="C518" s="47" t="s">
        <v>115</v>
      </c>
      <c r="D518" s="47" t="s">
        <v>396</v>
      </c>
      <c r="E518" s="48">
        <v>4187841.5832000002</v>
      </c>
      <c r="F518" s="48">
        <v>554680.82059999998</v>
      </c>
      <c r="G518" s="48">
        <v>221872.32819999999</v>
      </c>
      <c r="H518" s="48">
        <v>306030.79759999999</v>
      </c>
      <c r="I518" s="48">
        <v>127512.83229999999</v>
      </c>
      <c r="J518" s="48">
        <v>185052.5154</v>
      </c>
      <c r="K518" s="51">
        <v>1261763.1839999999</v>
      </c>
      <c r="L518" s="51">
        <f t="shared" si="7"/>
        <v>6844754.0613000002</v>
      </c>
    </row>
    <row r="519" spans="1:12" ht="18">
      <c r="A519" s="45">
        <v>513</v>
      </c>
      <c r="B519" s="46">
        <v>513</v>
      </c>
      <c r="C519" s="47" t="s">
        <v>115</v>
      </c>
      <c r="D519" s="47" t="s">
        <v>398</v>
      </c>
      <c r="E519" s="48">
        <v>2254379.8763000001</v>
      </c>
      <c r="F519" s="48">
        <v>298593.26209999999</v>
      </c>
      <c r="G519" s="48">
        <v>119437.3049</v>
      </c>
      <c r="H519" s="48">
        <v>164741.11009999999</v>
      </c>
      <c r="I519" s="48">
        <v>68642.129199999996</v>
      </c>
      <c r="J519" s="48">
        <v>99616.630300000004</v>
      </c>
      <c r="K519" s="51">
        <v>679226.63119999995</v>
      </c>
      <c r="L519" s="51">
        <f t="shared" si="7"/>
        <v>3684636.9441</v>
      </c>
    </row>
    <row r="520" spans="1:12" ht="36">
      <c r="A520" s="45">
        <v>514</v>
      </c>
      <c r="B520" s="46">
        <v>514</v>
      </c>
      <c r="C520" s="47" t="s">
        <v>115</v>
      </c>
      <c r="D520" s="47" t="s">
        <v>400</v>
      </c>
      <c r="E520" s="48">
        <v>2720271.3791</v>
      </c>
      <c r="F520" s="48">
        <v>360300.7255</v>
      </c>
      <c r="G520" s="48">
        <v>144120.29019999999</v>
      </c>
      <c r="H520" s="48">
        <v>198786.6072</v>
      </c>
      <c r="I520" s="48">
        <v>82827.752999999997</v>
      </c>
      <c r="J520" s="48">
        <v>120203.46309999999</v>
      </c>
      <c r="K520" s="51">
        <v>819596.0159</v>
      </c>
      <c r="L520" s="51">
        <f t="shared" ref="L520:L583" si="8">E520+F520+G520+H520+I520+J520+K520</f>
        <v>4446106.2340000002</v>
      </c>
    </row>
    <row r="521" spans="1:12" ht="18">
      <c r="A521" s="45">
        <v>515</v>
      </c>
      <c r="B521" s="46">
        <v>515</v>
      </c>
      <c r="C521" s="47" t="s">
        <v>115</v>
      </c>
      <c r="D521" s="47" t="s">
        <v>402</v>
      </c>
      <c r="E521" s="48">
        <v>4072450.6280999999</v>
      </c>
      <c r="F521" s="48">
        <v>539397.25540000002</v>
      </c>
      <c r="G521" s="48">
        <v>215758.90220000001</v>
      </c>
      <c r="H521" s="48">
        <v>297598.48570000002</v>
      </c>
      <c r="I521" s="48">
        <v>123999.3691</v>
      </c>
      <c r="J521" s="48">
        <v>179953.6152</v>
      </c>
      <c r="K521" s="51">
        <v>1226996.8119000001</v>
      </c>
      <c r="L521" s="51">
        <f t="shared" si="8"/>
        <v>6656155.0675999997</v>
      </c>
    </row>
    <row r="522" spans="1:12" ht="18">
      <c r="A522" s="45">
        <v>516</v>
      </c>
      <c r="B522" s="46">
        <v>516</v>
      </c>
      <c r="C522" s="47" t="s">
        <v>115</v>
      </c>
      <c r="D522" s="47" t="s">
        <v>404</v>
      </c>
      <c r="E522" s="48">
        <v>3951576.2371999999</v>
      </c>
      <c r="F522" s="48">
        <v>523387.40759999998</v>
      </c>
      <c r="G522" s="48">
        <v>209354.96309999999</v>
      </c>
      <c r="H522" s="48">
        <v>288765.46629999997</v>
      </c>
      <c r="I522" s="48">
        <v>120318.9443</v>
      </c>
      <c r="J522" s="48">
        <v>174612.41260000001</v>
      </c>
      <c r="K522" s="51">
        <v>1190578.3244</v>
      </c>
      <c r="L522" s="51">
        <f t="shared" si="8"/>
        <v>6458593.7555000009</v>
      </c>
    </row>
    <row r="523" spans="1:12" ht="18">
      <c r="A523" s="45">
        <v>517</v>
      </c>
      <c r="B523" s="46">
        <v>517</v>
      </c>
      <c r="C523" s="47" t="s">
        <v>115</v>
      </c>
      <c r="D523" s="47" t="s">
        <v>406</v>
      </c>
      <c r="E523" s="48">
        <v>4034889.8014000002</v>
      </c>
      <c r="F523" s="48">
        <v>534422.31310000003</v>
      </c>
      <c r="G523" s="48">
        <v>213768.9253</v>
      </c>
      <c r="H523" s="48">
        <v>294853.69</v>
      </c>
      <c r="I523" s="48">
        <v>122855.70419999999</v>
      </c>
      <c r="J523" s="48">
        <v>178293.87580000001</v>
      </c>
      <c r="K523" s="51">
        <v>1215680.0352</v>
      </c>
      <c r="L523" s="51">
        <f t="shared" si="8"/>
        <v>6594764.3449999997</v>
      </c>
    </row>
    <row r="524" spans="1:12" ht="18">
      <c r="A524" s="45">
        <v>518</v>
      </c>
      <c r="B524" s="46">
        <v>518</v>
      </c>
      <c r="C524" s="47" t="s">
        <v>115</v>
      </c>
      <c r="D524" s="47" t="s">
        <v>408</v>
      </c>
      <c r="E524" s="48">
        <v>3120609.9805000001</v>
      </c>
      <c r="F524" s="48">
        <v>413325.68819999998</v>
      </c>
      <c r="G524" s="48">
        <v>165330.27530000001</v>
      </c>
      <c r="H524" s="48">
        <v>228041.75899999999</v>
      </c>
      <c r="I524" s="48">
        <v>95017.399600000004</v>
      </c>
      <c r="J524" s="48">
        <v>137893.6416</v>
      </c>
      <c r="K524" s="51">
        <v>940214.83550000004</v>
      </c>
      <c r="L524" s="51">
        <f t="shared" si="8"/>
        <v>5100433.5797000006</v>
      </c>
    </row>
    <row r="525" spans="1:12" ht="18">
      <c r="A525" s="45">
        <v>519</v>
      </c>
      <c r="B525" s="46">
        <v>519</v>
      </c>
      <c r="C525" s="47" t="s">
        <v>115</v>
      </c>
      <c r="D525" s="47" t="s">
        <v>410</v>
      </c>
      <c r="E525" s="48">
        <v>3569580.7415999998</v>
      </c>
      <c r="F525" s="48">
        <v>472791.99449999997</v>
      </c>
      <c r="G525" s="48">
        <v>189116.7978</v>
      </c>
      <c r="H525" s="48">
        <v>260850.7556</v>
      </c>
      <c r="I525" s="48">
        <v>108687.81479999999</v>
      </c>
      <c r="J525" s="48">
        <v>157732.78</v>
      </c>
      <c r="K525" s="51">
        <v>1075486.1359000001</v>
      </c>
      <c r="L525" s="51">
        <f t="shared" si="8"/>
        <v>5834247.0202000001</v>
      </c>
    </row>
    <row r="526" spans="1:12" ht="18">
      <c r="A526" s="45">
        <v>520</v>
      </c>
      <c r="B526" s="46">
        <v>520</v>
      </c>
      <c r="C526" s="47" t="s">
        <v>116</v>
      </c>
      <c r="D526" s="47" t="s">
        <v>414</v>
      </c>
      <c r="E526" s="48">
        <v>2335581.2884999998</v>
      </c>
      <c r="F526" s="48">
        <v>309348.41249999998</v>
      </c>
      <c r="G526" s="48">
        <v>123739.36500000001</v>
      </c>
      <c r="H526" s="48">
        <v>170674.98620000001</v>
      </c>
      <c r="I526" s="48">
        <v>71114.577600000004</v>
      </c>
      <c r="J526" s="48">
        <v>103204.7616</v>
      </c>
      <c r="K526" s="51">
        <v>703691.96750000003</v>
      </c>
      <c r="L526" s="51">
        <f t="shared" si="8"/>
        <v>3817355.3589000003</v>
      </c>
    </row>
    <row r="527" spans="1:12" ht="18">
      <c r="A527" s="45">
        <v>521</v>
      </c>
      <c r="B527" s="46">
        <v>521</v>
      </c>
      <c r="C527" s="47" t="s">
        <v>116</v>
      </c>
      <c r="D527" s="47" t="s">
        <v>416</v>
      </c>
      <c r="E527" s="48">
        <v>2632621.8251999998</v>
      </c>
      <c r="F527" s="48">
        <v>348691.51689999999</v>
      </c>
      <c r="G527" s="48">
        <v>139476.60680000001</v>
      </c>
      <c r="H527" s="48">
        <v>192381.52660000001</v>
      </c>
      <c r="I527" s="48">
        <v>80158.969400000002</v>
      </c>
      <c r="J527" s="48">
        <v>116330.401</v>
      </c>
      <c r="K527" s="51">
        <v>793187.90610000002</v>
      </c>
      <c r="L527" s="51">
        <f t="shared" si="8"/>
        <v>4302848.7520000003</v>
      </c>
    </row>
    <row r="528" spans="1:12" ht="18">
      <c r="A528" s="45">
        <v>522</v>
      </c>
      <c r="B528" s="46">
        <v>522</v>
      </c>
      <c r="C528" s="47" t="s">
        <v>116</v>
      </c>
      <c r="D528" s="47" t="s">
        <v>418</v>
      </c>
      <c r="E528" s="48">
        <v>2695571.0518999998</v>
      </c>
      <c r="F528" s="48">
        <v>357029.16009999998</v>
      </c>
      <c r="G528" s="48">
        <v>142811.66399999999</v>
      </c>
      <c r="H528" s="48">
        <v>196981.60560000001</v>
      </c>
      <c r="I528" s="48">
        <v>82075.668999999994</v>
      </c>
      <c r="J528" s="48">
        <v>119112.00410000001</v>
      </c>
      <c r="K528" s="51">
        <v>812154.0048</v>
      </c>
      <c r="L528" s="51">
        <f t="shared" si="8"/>
        <v>4405735.1594999991</v>
      </c>
    </row>
    <row r="529" spans="1:12" ht="18">
      <c r="A529" s="45">
        <v>523</v>
      </c>
      <c r="B529" s="46">
        <v>523</v>
      </c>
      <c r="C529" s="47" t="s">
        <v>116</v>
      </c>
      <c r="D529" s="47" t="s">
        <v>420</v>
      </c>
      <c r="E529" s="48">
        <v>3180406.5027999999</v>
      </c>
      <c r="F529" s="48">
        <v>421245.7548</v>
      </c>
      <c r="G529" s="48">
        <v>168498.30189999999</v>
      </c>
      <c r="H529" s="48">
        <v>232411.4509</v>
      </c>
      <c r="I529" s="48">
        <v>96838.104600000006</v>
      </c>
      <c r="J529" s="48">
        <v>140535.93280000001</v>
      </c>
      <c r="K529" s="51">
        <v>958231.04949999996</v>
      </c>
      <c r="L529" s="51">
        <f t="shared" si="8"/>
        <v>5198167.0972999996</v>
      </c>
    </row>
    <row r="530" spans="1:12" ht="18">
      <c r="A530" s="45">
        <v>524</v>
      </c>
      <c r="B530" s="46">
        <v>524</v>
      </c>
      <c r="C530" s="47" t="s">
        <v>116</v>
      </c>
      <c r="D530" s="47" t="s">
        <v>422</v>
      </c>
      <c r="E530" s="48">
        <v>2270947.1096999999</v>
      </c>
      <c r="F530" s="48">
        <v>300787.59700000001</v>
      </c>
      <c r="G530" s="48">
        <v>120315.03879999999</v>
      </c>
      <c r="H530" s="48">
        <v>165951.7776</v>
      </c>
      <c r="I530" s="48">
        <v>69146.573999999993</v>
      </c>
      <c r="J530" s="48">
        <v>100348.70389999999</v>
      </c>
      <c r="K530" s="51">
        <v>684218.20620000002</v>
      </c>
      <c r="L530" s="51">
        <f t="shared" si="8"/>
        <v>3711715.0072000003</v>
      </c>
    </row>
    <row r="531" spans="1:12" ht="18">
      <c r="A531" s="45">
        <v>525</v>
      </c>
      <c r="B531" s="46">
        <v>525</v>
      </c>
      <c r="C531" s="47" t="s">
        <v>116</v>
      </c>
      <c r="D531" s="47" t="s">
        <v>424</v>
      </c>
      <c r="E531" s="48">
        <v>2135449.4848000002</v>
      </c>
      <c r="F531" s="48">
        <v>282840.89760000003</v>
      </c>
      <c r="G531" s="48">
        <v>113136.359</v>
      </c>
      <c r="H531" s="48">
        <v>156050.15040000001</v>
      </c>
      <c r="I531" s="48">
        <v>65020.896000000001</v>
      </c>
      <c r="J531" s="48">
        <v>94361.329299999998</v>
      </c>
      <c r="K531" s="51">
        <v>643393.85519999999</v>
      </c>
      <c r="L531" s="51">
        <f t="shared" si="8"/>
        <v>3490252.972300001</v>
      </c>
    </row>
    <row r="532" spans="1:12" ht="18">
      <c r="A532" s="45">
        <v>526</v>
      </c>
      <c r="B532" s="46">
        <v>526</v>
      </c>
      <c r="C532" s="47" t="s">
        <v>116</v>
      </c>
      <c r="D532" s="47" t="s">
        <v>426</v>
      </c>
      <c r="E532" s="48">
        <v>2439942.8368000002</v>
      </c>
      <c r="F532" s="48">
        <v>323171.12959999999</v>
      </c>
      <c r="G532" s="48">
        <v>129268.4518</v>
      </c>
      <c r="H532" s="48">
        <v>178301.31289999999</v>
      </c>
      <c r="I532" s="48">
        <v>74292.213699999993</v>
      </c>
      <c r="J532" s="48">
        <v>107816.29399999999</v>
      </c>
      <c r="K532" s="51">
        <v>735135.26749999996</v>
      </c>
      <c r="L532" s="51">
        <f t="shared" si="8"/>
        <v>3987927.5063000005</v>
      </c>
    </row>
    <row r="533" spans="1:12" ht="18">
      <c r="A533" s="45">
        <v>527</v>
      </c>
      <c r="B533" s="46">
        <v>527</v>
      </c>
      <c r="C533" s="47" t="s">
        <v>116</v>
      </c>
      <c r="D533" s="47" t="s">
        <v>428</v>
      </c>
      <c r="E533" s="48">
        <v>3817922.1638000002</v>
      </c>
      <c r="F533" s="48">
        <v>505684.8872</v>
      </c>
      <c r="G533" s="48">
        <v>202273.95490000001</v>
      </c>
      <c r="H533" s="48">
        <v>278998.55849999998</v>
      </c>
      <c r="I533" s="48">
        <v>116249.39939999999</v>
      </c>
      <c r="J533" s="48">
        <v>168706.50099999999</v>
      </c>
      <c r="K533" s="51">
        <v>1150309.4208</v>
      </c>
      <c r="L533" s="51">
        <f t="shared" si="8"/>
        <v>6240144.8856000006</v>
      </c>
    </row>
    <row r="534" spans="1:12" ht="18">
      <c r="A534" s="45">
        <v>528</v>
      </c>
      <c r="B534" s="46">
        <v>528</v>
      </c>
      <c r="C534" s="47" t="s">
        <v>116</v>
      </c>
      <c r="D534" s="47" t="s">
        <v>430</v>
      </c>
      <c r="E534" s="48">
        <v>3538238.5528000002</v>
      </c>
      <c r="F534" s="48">
        <v>468640.71260000003</v>
      </c>
      <c r="G534" s="48">
        <v>187456.285</v>
      </c>
      <c r="H534" s="48">
        <v>258560.39319999999</v>
      </c>
      <c r="I534" s="48">
        <v>107733.49709999999</v>
      </c>
      <c r="J534" s="48">
        <v>156347.83009999999</v>
      </c>
      <c r="K534" s="51">
        <v>1066042.9850000001</v>
      </c>
      <c r="L534" s="51">
        <f t="shared" si="8"/>
        <v>5783020.2558000004</v>
      </c>
    </row>
    <row r="535" spans="1:12" ht="36">
      <c r="A535" s="45">
        <v>529</v>
      </c>
      <c r="B535" s="46">
        <v>529</v>
      </c>
      <c r="C535" s="47" t="s">
        <v>116</v>
      </c>
      <c r="D535" s="47" t="s">
        <v>432</v>
      </c>
      <c r="E535" s="48">
        <v>2706698.6230000001</v>
      </c>
      <c r="F535" s="48">
        <v>358503.01010000001</v>
      </c>
      <c r="G535" s="48">
        <v>143401.204</v>
      </c>
      <c r="H535" s="48">
        <v>197794.76420000001</v>
      </c>
      <c r="I535" s="48">
        <v>82414.485100000005</v>
      </c>
      <c r="J535" s="48">
        <v>119603.7096</v>
      </c>
      <c r="K535" s="51">
        <v>815506.65300000005</v>
      </c>
      <c r="L535" s="51">
        <f t="shared" si="8"/>
        <v>4423922.449000001</v>
      </c>
    </row>
    <row r="536" spans="1:12" ht="18">
      <c r="A536" s="45">
        <v>530</v>
      </c>
      <c r="B536" s="46">
        <v>530</v>
      </c>
      <c r="C536" s="47" t="s">
        <v>116</v>
      </c>
      <c r="D536" s="47" t="s">
        <v>413</v>
      </c>
      <c r="E536" s="48">
        <v>2590833.6428</v>
      </c>
      <c r="F536" s="48">
        <v>343156.66009999998</v>
      </c>
      <c r="G536" s="48">
        <v>137262.66409999999</v>
      </c>
      <c r="H536" s="48">
        <v>189327.8125</v>
      </c>
      <c r="I536" s="48">
        <v>78886.588499999998</v>
      </c>
      <c r="J536" s="48">
        <v>114483.8631</v>
      </c>
      <c r="K536" s="51">
        <v>780597.46089999995</v>
      </c>
      <c r="L536" s="51">
        <f t="shared" si="8"/>
        <v>4234548.6920000007</v>
      </c>
    </row>
    <row r="537" spans="1:12" ht="18">
      <c r="A537" s="45">
        <v>531</v>
      </c>
      <c r="B537" s="46">
        <v>531</v>
      </c>
      <c r="C537" s="47" t="s">
        <v>116</v>
      </c>
      <c r="D537" s="47" t="s">
        <v>436</v>
      </c>
      <c r="E537" s="48">
        <v>2752574.7861000001</v>
      </c>
      <c r="F537" s="48">
        <v>364579.321</v>
      </c>
      <c r="G537" s="48">
        <v>145831.72839999999</v>
      </c>
      <c r="H537" s="48">
        <v>201147.21160000001</v>
      </c>
      <c r="I537" s="48">
        <v>83811.338199999998</v>
      </c>
      <c r="J537" s="48">
        <v>121630.88740000001</v>
      </c>
      <c r="K537" s="51">
        <v>829328.77410000004</v>
      </c>
      <c r="L537" s="51">
        <f t="shared" si="8"/>
        <v>4498904.0468000006</v>
      </c>
    </row>
    <row r="538" spans="1:12" ht="18">
      <c r="A538" s="45">
        <v>532</v>
      </c>
      <c r="B538" s="46">
        <v>532</v>
      </c>
      <c r="C538" s="47" t="s">
        <v>116</v>
      </c>
      <c r="D538" s="47" t="s">
        <v>438</v>
      </c>
      <c r="E538" s="48">
        <v>2209671.2960999999</v>
      </c>
      <c r="F538" s="48">
        <v>292671.59789999999</v>
      </c>
      <c r="G538" s="48">
        <v>117068.6391</v>
      </c>
      <c r="H538" s="48">
        <v>161473.98499999999</v>
      </c>
      <c r="I538" s="48">
        <v>67280.827099999995</v>
      </c>
      <c r="J538" s="48">
        <v>97641.045700000002</v>
      </c>
      <c r="K538" s="51">
        <v>665756.29350000003</v>
      </c>
      <c r="L538" s="51">
        <f t="shared" si="8"/>
        <v>3611563.6843999997</v>
      </c>
    </row>
    <row r="539" spans="1:12" ht="18">
      <c r="A539" s="45">
        <v>533</v>
      </c>
      <c r="B539" s="46">
        <v>533</v>
      </c>
      <c r="C539" s="47" t="s">
        <v>117</v>
      </c>
      <c r="D539" s="47" t="s">
        <v>442</v>
      </c>
      <c r="E539" s="48">
        <v>2429697.8076999998</v>
      </c>
      <c r="F539" s="48">
        <v>321814.17249999999</v>
      </c>
      <c r="G539" s="48">
        <v>128725.66899999999</v>
      </c>
      <c r="H539" s="48">
        <v>177552.64689999999</v>
      </c>
      <c r="I539" s="48">
        <v>73980.269499999995</v>
      </c>
      <c r="J539" s="48">
        <v>107363.58620000001</v>
      </c>
      <c r="K539" s="51">
        <v>732048.52220000001</v>
      </c>
      <c r="L539" s="51">
        <f t="shared" si="8"/>
        <v>3971182.6739999996</v>
      </c>
    </row>
    <row r="540" spans="1:12" ht="18">
      <c r="A540" s="45">
        <v>534</v>
      </c>
      <c r="B540" s="46">
        <v>534</v>
      </c>
      <c r="C540" s="47" t="s">
        <v>117</v>
      </c>
      <c r="D540" s="47" t="s">
        <v>444</v>
      </c>
      <c r="E540" s="48">
        <v>2086061.2331000001</v>
      </c>
      <c r="F540" s="48">
        <v>276299.40950000001</v>
      </c>
      <c r="G540" s="48">
        <v>110519.7638</v>
      </c>
      <c r="H540" s="48">
        <v>152441.05350000001</v>
      </c>
      <c r="I540" s="48">
        <v>63517.105600000003</v>
      </c>
      <c r="J540" s="48">
        <v>92178.959199999998</v>
      </c>
      <c r="K540" s="51">
        <v>628513.5699</v>
      </c>
      <c r="L540" s="51">
        <f t="shared" si="8"/>
        <v>3409531.0945999995</v>
      </c>
    </row>
    <row r="541" spans="1:12" ht="18">
      <c r="A541" s="45">
        <v>535</v>
      </c>
      <c r="B541" s="46">
        <v>535</v>
      </c>
      <c r="C541" s="47" t="s">
        <v>117</v>
      </c>
      <c r="D541" s="47" t="s">
        <v>446</v>
      </c>
      <c r="E541" s="48">
        <v>2388973.1875999998</v>
      </c>
      <c r="F541" s="48">
        <v>316420.18489999999</v>
      </c>
      <c r="G541" s="48">
        <v>126568.07399999999</v>
      </c>
      <c r="H541" s="48">
        <v>174576.6537</v>
      </c>
      <c r="I541" s="48">
        <v>72740.272400000002</v>
      </c>
      <c r="J541" s="48">
        <v>105564.0451</v>
      </c>
      <c r="K541" s="51">
        <v>719778.51980000001</v>
      </c>
      <c r="L541" s="51">
        <f t="shared" si="8"/>
        <v>3904620.9375</v>
      </c>
    </row>
    <row r="542" spans="1:12" ht="18">
      <c r="A542" s="45">
        <v>536</v>
      </c>
      <c r="B542" s="46">
        <v>536</v>
      </c>
      <c r="C542" s="47" t="s">
        <v>117</v>
      </c>
      <c r="D542" s="47" t="s">
        <v>448</v>
      </c>
      <c r="E542" s="48">
        <v>3888897.4164999998</v>
      </c>
      <c r="F542" s="48">
        <v>515085.57980000001</v>
      </c>
      <c r="G542" s="48">
        <v>206034.23190000001</v>
      </c>
      <c r="H542" s="48">
        <v>284185.14750000002</v>
      </c>
      <c r="I542" s="48">
        <v>118410.47809999999</v>
      </c>
      <c r="J542" s="48">
        <v>171842.75829999999</v>
      </c>
      <c r="K542" s="51">
        <v>1171693.6969000001</v>
      </c>
      <c r="L542" s="51">
        <f t="shared" si="8"/>
        <v>6356149.3089999994</v>
      </c>
    </row>
    <row r="543" spans="1:12" ht="18">
      <c r="A543" s="45">
        <v>537</v>
      </c>
      <c r="B543" s="46">
        <v>537</v>
      </c>
      <c r="C543" s="47" t="s">
        <v>117</v>
      </c>
      <c r="D543" s="47" t="s">
        <v>450</v>
      </c>
      <c r="E543" s="48">
        <v>2334332.85</v>
      </c>
      <c r="F543" s="48">
        <v>309183.05650000001</v>
      </c>
      <c r="G543" s="48">
        <v>123673.22259999999</v>
      </c>
      <c r="H543" s="48">
        <v>170583.75529999999</v>
      </c>
      <c r="I543" s="48">
        <v>71076.564700000003</v>
      </c>
      <c r="J543" s="48">
        <v>103149.5956</v>
      </c>
      <c r="K543" s="51">
        <v>703315.82290000003</v>
      </c>
      <c r="L543" s="51">
        <f t="shared" si="8"/>
        <v>3815314.8676</v>
      </c>
    </row>
    <row r="544" spans="1:12" ht="18">
      <c r="A544" s="45">
        <v>538</v>
      </c>
      <c r="B544" s="46">
        <v>538</v>
      </c>
      <c r="C544" s="47" t="s">
        <v>117</v>
      </c>
      <c r="D544" s="47" t="s">
        <v>452</v>
      </c>
      <c r="E544" s="48">
        <v>2458547.2332000001</v>
      </c>
      <c r="F544" s="48">
        <v>325635.28720000002</v>
      </c>
      <c r="G544" s="48">
        <v>130254.1149</v>
      </c>
      <c r="H544" s="48">
        <v>179660.8481</v>
      </c>
      <c r="I544" s="48">
        <v>74858.686700000006</v>
      </c>
      <c r="J544" s="48">
        <v>108638.3858</v>
      </c>
      <c r="K544" s="51">
        <v>740740.62340000004</v>
      </c>
      <c r="L544" s="51">
        <f t="shared" si="8"/>
        <v>4018335.1793</v>
      </c>
    </row>
    <row r="545" spans="1:12" ht="18">
      <c r="A545" s="45">
        <v>539</v>
      </c>
      <c r="B545" s="46">
        <v>539</v>
      </c>
      <c r="C545" s="47" t="s">
        <v>117</v>
      </c>
      <c r="D545" s="47" t="s">
        <v>454</v>
      </c>
      <c r="E545" s="48">
        <v>2328705.6497999998</v>
      </c>
      <c r="F545" s="48">
        <v>308437.73220000003</v>
      </c>
      <c r="G545" s="48">
        <v>123375.0929</v>
      </c>
      <c r="H545" s="48">
        <v>170172.54190000001</v>
      </c>
      <c r="I545" s="48">
        <v>70905.2258</v>
      </c>
      <c r="J545" s="48">
        <v>102900.9406</v>
      </c>
      <c r="K545" s="51">
        <v>701620.39249999996</v>
      </c>
      <c r="L545" s="51">
        <f t="shared" si="8"/>
        <v>3806117.5756999999</v>
      </c>
    </row>
    <row r="546" spans="1:12" ht="18">
      <c r="A546" s="45">
        <v>540</v>
      </c>
      <c r="B546" s="46">
        <v>540</v>
      </c>
      <c r="C546" s="47" t="s">
        <v>117</v>
      </c>
      <c r="D546" s="47" t="s">
        <v>456</v>
      </c>
      <c r="E546" s="48">
        <v>2080846.0393000001</v>
      </c>
      <c r="F546" s="48">
        <v>275608.6556</v>
      </c>
      <c r="G546" s="48">
        <v>110243.46219999999</v>
      </c>
      <c r="H546" s="48">
        <v>152059.9479</v>
      </c>
      <c r="I546" s="48">
        <v>63358.311600000001</v>
      </c>
      <c r="J546" s="48">
        <v>91948.51</v>
      </c>
      <c r="K546" s="51">
        <v>626942.27370000002</v>
      </c>
      <c r="L546" s="51">
        <f t="shared" si="8"/>
        <v>3401007.2002999997</v>
      </c>
    </row>
    <row r="547" spans="1:12" ht="18">
      <c r="A547" s="45">
        <v>541</v>
      </c>
      <c r="B547" s="46">
        <v>541</v>
      </c>
      <c r="C547" s="47" t="s">
        <v>117</v>
      </c>
      <c r="D547" s="47" t="s">
        <v>458</v>
      </c>
      <c r="E547" s="48">
        <v>2245352.6641000002</v>
      </c>
      <c r="F547" s="48">
        <v>297397.6053</v>
      </c>
      <c r="G547" s="48">
        <v>118959.04210000001</v>
      </c>
      <c r="H547" s="48">
        <v>164081.4374</v>
      </c>
      <c r="I547" s="48">
        <v>68367.265599999999</v>
      </c>
      <c r="J547" s="48">
        <v>99217.735499999995</v>
      </c>
      <c r="K547" s="51">
        <v>676506.80440000002</v>
      </c>
      <c r="L547" s="51">
        <f t="shared" si="8"/>
        <v>3669882.5544000007</v>
      </c>
    </row>
    <row r="548" spans="1:12" ht="18">
      <c r="A548" s="45">
        <v>542</v>
      </c>
      <c r="B548" s="46">
        <v>542</v>
      </c>
      <c r="C548" s="47" t="s">
        <v>117</v>
      </c>
      <c r="D548" s="47" t="s">
        <v>460</v>
      </c>
      <c r="E548" s="48">
        <v>2472764.0189999999</v>
      </c>
      <c r="F548" s="48">
        <v>327518.30459999997</v>
      </c>
      <c r="G548" s="48">
        <v>131007.32180000001</v>
      </c>
      <c r="H548" s="48">
        <v>180699.7542</v>
      </c>
      <c r="I548" s="48">
        <v>75291.564299999998</v>
      </c>
      <c r="J548" s="48">
        <v>109266.5978</v>
      </c>
      <c r="K548" s="51">
        <v>745024.02729999996</v>
      </c>
      <c r="L548" s="51">
        <f t="shared" si="8"/>
        <v>4041571.5889999997</v>
      </c>
    </row>
    <row r="549" spans="1:12" ht="18">
      <c r="A549" s="45">
        <v>543</v>
      </c>
      <c r="B549" s="46">
        <v>543</v>
      </c>
      <c r="C549" s="47" t="s">
        <v>117</v>
      </c>
      <c r="D549" s="47" t="s">
        <v>462</v>
      </c>
      <c r="E549" s="48">
        <v>2415382.8032</v>
      </c>
      <c r="F549" s="48">
        <v>319918.14600000001</v>
      </c>
      <c r="G549" s="48">
        <v>127967.25840000001</v>
      </c>
      <c r="H549" s="48">
        <v>176506.56330000001</v>
      </c>
      <c r="I549" s="48">
        <v>73544.401400000002</v>
      </c>
      <c r="J549" s="48">
        <v>106731.03419999999</v>
      </c>
      <c r="K549" s="51">
        <v>727735.52579999994</v>
      </c>
      <c r="L549" s="51">
        <f t="shared" si="8"/>
        <v>3947785.7323000003</v>
      </c>
    </row>
    <row r="550" spans="1:12" ht="18">
      <c r="A550" s="45">
        <v>544</v>
      </c>
      <c r="B550" s="46">
        <v>544</v>
      </c>
      <c r="C550" s="47" t="s">
        <v>117</v>
      </c>
      <c r="D550" s="47" t="s">
        <v>464</v>
      </c>
      <c r="E550" s="48">
        <v>2810589.7344999998</v>
      </c>
      <c r="F550" s="48">
        <v>372263.41759999999</v>
      </c>
      <c r="G550" s="48">
        <v>148905.367</v>
      </c>
      <c r="H550" s="48">
        <v>205386.7132</v>
      </c>
      <c r="I550" s="48">
        <v>85577.797200000001</v>
      </c>
      <c r="J550" s="48">
        <v>124194.4543</v>
      </c>
      <c r="K550" s="51">
        <v>846808.21420000005</v>
      </c>
      <c r="L550" s="51">
        <f t="shared" si="8"/>
        <v>4593725.6979999999</v>
      </c>
    </row>
    <row r="551" spans="1:12" ht="18">
      <c r="A551" s="45">
        <v>545</v>
      </c>
      <c r="B551" s="46">
        <v>545</v>
      </c>
      <c r="C551" s="47" t="s">
        <v>117</v>
      </c>
      <c r="D551" s="47" t="s">
        <v>466</v>
      </c>
      <c r="E551" s="48">
        <v>2879086.7957000001</v>
      </c>
      <c r="F551" s="48">
        <v>381335.87300000002</v>
      </c>
      <c r="G551" s="48">
        <v>152534.3492</v>
      </c>
      <c r="H551" s="48">
        <v>210392.2058</v>
      </c>
      <c r="I551" s="48">
        <v>87663.419099999999</v>
      </c>
      <c r="J551" s="48">
        <v>127221.2053</v>
      </c>
      <c r="K551" s="51">
        <v>867445.83100000001</v>
      </c>
      <c r="L551" s="51">
        <f t="shared" si="8"/>
        <v>4705679.6791000003</v>
      </c>
    </row>
    <row r="552" spans="1:12" ht="18">
      <c r="A552" s="45">
        <v>546</v>
      </c>
      <c r="B552" s="46">
        <v>546</v>
      </c>
      <c r="C552" s="47" t="s">
        <v>117</v>
      </c>
      <c r="D552" s="47" t="s">
        <v>468</v>
      </c>
      <c r="E552" s="48">
        <v>3187913.1897999998</v>
      </c>
      <c r="F552" s="48">
        <v>422240.01770000003</v>
      </c>
      <c r="G552" s="48">
        <v>168896.00709999999</v>
      </c>
      <c r="H552" s="48">
        <v>232960.0097</v>
      </c>
      <c r="I552" s="48">
        <v>97066.670700000002</v>
      </c>
      <c r="J552" s="48">
        <v>140867.63860000001</v>
      </c>
      <c r="K552" s="51">
        <v>960492.75430000003</v>
      </c>
      <c r="L552" s="51">
        <f t="shared" si="8"/>
        <v>5210436.2878999999</v>
      </c>
    </row>
    <row r="553" spans="1:12" ht="18">
      <c r="A553" s="45">
        <v>547</v>
      </c>
      <c r="B553" s="46">
        <v>547</v>
      </c>
      <c r="C553" s="47" t="s">
        <v>117</v>
      </c>
      <c r="D553" s="47" t="s">
        <v>470</v>
      </c>
      <c r="E553" s="48">
        <v>3761539.3547999999</v>
      </c>
      <c r="F553" s="48">
        <v>498216.96799999999</v>
      </c>
      <c r="G553" s="48">
        <v>199286.78719999999</v>
      </c>
      <c r="H553" s="48">
        <v>274878.3272</v>
      </c>
      <c r="I553" s="48">
        <v>114532.6363</v>
      </c>
      <c r="J553" s="48">
        <v>166215.0551</v>
      </c>
      <c r="K553" s="51">
        <v>1133321.7312</v>
      </c>
      <c r="L553" s="51">
        <f t="shared" si="8"/>
        <v>6147990.8598000016</v>
      </c>
    </row>
    <row r="554" spans="1:12" ht="18">
      <c r="A554" s="45">
        <v>548</v>
      </c>
      <c r="B554" s="46">
        <v>548</v>
      </c>
      <c r="C554" s="47" t="s">
        <v>117</v>
      </c>
      <c r="D554" s="47" t="s">
        <v>472</v>
      </c>
      <c r="E554" s="48">
        <v>2382304.0162</v>
      </c>
      <c r="F554" s="48">
        <v>315536.85119999998</v>
      </c>
      <c r="G554" s="48">
        <v>126214.7405</v>
      </c>
      <c r="H554" s="48">
        <v>174089.2972</v>
      </c>
      <c r="I554" s="48">
        <v>72537.207200000004</v>
      </c>
      <c r="J554" s="48">
        <v>105269.3474</v>
      </c>
      <c r="K554" s="51">
        <v>717769.15170000005</v>
      </c>
      <c r="L554" s="51">
        <f t="shared" si="8"/>
        <v>3893720.6113999998</v>
      </c>
    </row>
    <row r="555" spans="1:12" ht="18">
      <c r="A555" s="45">
        <v>549</v>
      </c>
      <c r="B555" s="46">
        <v>549</v>
      </c>
      <c r="C555" s="47" t="s">
        <v>117</v>
      </c>
      <c r="D555" s="47" t="s">
        <v>474</v>
      </c>
      <c r="E555" s="48">
        <v>3233503.3541000001</v>
      </c>
      <c r="F555" s="48">
        <v>428278.44799999997</v>
      </c>
      <c r="G555" s="48">
        <v>171311.3792</v>
      </c>
      <c r="H555" s="48">
        <v>236291.5575</v>
      </c>
      <c r="I555" s="48">
        <v>98454.815600000002</v>
      </c>
      <c r="J555" s="48">
        <v>142882.17869999999</v>
      </c>
      <c r="K555" s="51">
        <v>974228.70629999996</v>
      </c>
      <c r="L555" s="51">
        <f t="shared" si="8"/>
        <v>5284950.4393999996</v>
      </c>
    </row>
    <row r="556" spans="1:12" ht="18">
      <c r="A556" s="45">
        <v>550</v>
      </c>
      <c r="B556" s="46">
        <v>550</v>
      </c>
      <c r="C556" s="47" t="s">
        <v>117</v>
      </c>
      <c r="D556" s="47" t="s">
        <v>476</v>
      </c>
      <c r="E556" s="48">
        <v>2184162.0414</v>
      </c>
      <c r="F556" s="48">
        <v>289292.8897</v>
      </c>
      <c r="G556" s="48">
        <v>115717.1559</v>
      </c>
      <c r="H556" s="48">
        <v>159609.8702</v>
      </c>
      <c r="I556" s="48">
        <v>66504.112599999993</v>
      </c>
      <c r="J556" s="48">
        <v>96513.841799999995</v>
      </c>
      <c r="K556" s="51">
        <v>658070.55900000001</v>
      </c>
      <c r="L556" s="51">
        <f t="shared" si="8"/>
        <v>3569870.4706000001</v>
      </c>
    </row>
    <row r="557" spans="1:12" ht="18">
      <c r="A557" s="45">
        <v>551</v>
      </c>
      <c r="B557" s="46">
        <v>551</v>
      </c>
      <c r="C557" s="47" t="s">
        <v>117</v>
      </c>
      <c r="D557" s="47" t="s">
        <v>478</v>
      </c>
      <c r="E557" s="48">
        <v>2513718.9465000001</v>
      </c>
      <c r="F557" s="48">
        <v>332942.7965</v>
      </c>
      <c r="G557" s="48">
        <v>133177.11859999999</v>
      </c>
      <c r="H557" s="48">
        <v>183692.57740000001</v>
      </c>
      <c r="I557" s="48">
        <v>76538.573900000003</v>
      </c>
      <c r="J557" s="48">
        <v>111076.3158</v>
      </c>
      <c r="K557" s="51">
        <v>757363.41949999996</v>
      </c>
      <c r="L557" s="51">
        <f t="shared" si="8"/>
        <v>4108509.7482000003</v>
      </c>
    </row>
    <row r="558" spans="1:12" ht="18">
      <c r="A558" s="45">
        <v>552</v>
      </c>
      <c r="B558" s="46">
        <v>552</v>
      </c>
      <c r="C558" s="47" t="s">
        <v>117</v>
      </c>
      <c r="D558" s="47" t="s">
        <v>480</v>
      </c>
      <c r="E558" s="48">
        <v>2899293.2848</v>
      </c>
      <c r="F558" s="48">
        <v>384012.22830000002</v>
      </c>
      <c r="G558" s="48">
        <v>153604.89129999999</v>
      </c>
      <c r="H558" s="48">
        <v>211868.8156</v>
      </c>
      <c r="I558" s="48">
        <v>88278.673200000005</v>
      </c>
      <c r="J558" s="48">
        <v>128114.0904</v>
      </c>
      <c r="K558" s="51">
        <v>873533.88459999999</v>
      </c>
      <c r="L558" s="51">
        <f t="shared" si="8"/>
        <v>4738705.8682000004</v>
      </c>
    </row>
    <row r="559" spans="1:12" ht="18">
      <c r="A559" s="45">
        <v>553</v>
      </c>
      <c r="B559" s="46">
        <v>553</v>
      </c>
      <c r="C559" s="47" t="s">
        <v>117</v>
      </c>
      <c r="D559" s="47" t="s">
        <v>482</v>
      </c>
      <c r="E559" s="48">
        <v>2727453.6277999999</v>
      </c>
      <c r="F559" s="48">
        <v>361252.01640000002</v>
      </c>
      <c r="G559" s="48">
        <v>144500.80660000001</v>
      </c>
      <c r="H559" s="48">
        <v>199311.45730000001</v>
      </c>
      <c r="I559" s="48">
        <v>83046.440600000002</v>
      </c>
      <c r="J559" s="48">
        <v>120520.83259999999</v>
      </c>
      <c r="K559" s="51">
        <v>821759.97</v>
      </c>
      <c r="L559" s="51">
        <f t="shared" si="8"/>
        <v>4457845.1512999991</v>
      </c>
    </row>
    <row r="560" spans="1:12" ht="18">
      <c r="A560" s="45">
        <v>554</v>
      </c>
      <c r="B560" s="46">
        <v>554</v>
      </c>
      <c r="C560" s="47" t="s">
        <v>117</v>
      </c>
      <c r="D560" s="47" t="s">
        <v>484</v>
      </c>
      <c r="E560" s="48">
        <v>3224268.0836999998</v>
      </c>
      <c r="F560" s="48">
        <v>427055.23379999999</v>
      </c>
      <c r="G560" s="48">
        <v>170822.09349999999</v>
      </c>
      <c r="H560" s="48">
        <v>235616.6807</v>
      </c>
      <c r="I560" s="48">
        <v>98173.616999999998</v>
      </c>
      <c r="J560" s="48">
        <v>142474.0901</v>
      </c>
      <c r="K560" s="51">
        <v>971446.19310000003</v>
      </c>
      <c r="L560" s="51">
        <f t="shared" si="8"/>
        <v>5269855.9918999998</v>
      </c>
    </row>
    <row r="561" spans="1:12" ht="18">
      <c r="A561" s="45">
        <v>555</v>
      </c>
      <c r="B561" s="46">
        <v>555</v>
      </c>
      <c r="C561" s="47" t="s">
        <v>117</v>
      </c>
      <c r="D561" s="47" t="s">
        <v>486</v>
      </c>
      <c r="E561" s="48">
        <v>2357988.213</v>
      </c>
      <c r="F561" s="48">
        <v>312316.21610000002</v>
      </c>
      <c r="G561" s="48">
        <v>124926.48639999999</v>
      </c>
      <c r="H561" s="48">
        <v>172312.39509999999</v>
      </c>
      <c r="I561" s="48">
        <v>71796.831300000005</v>
      </c>
      <c r="J561" s="48">
        <v>104194.8797</v>
      </c>
      <c r="K561" s="51">
        <v>710442.99470000004</v>
      </c>
      <c r="L561" s="51">
        <f t="shared" si="8"/>
        <v>3853978.0162999998</v>
      </c>
    </row>
    <row r="562" spans="1:12" ht="18">
      <c r="A562" s="45">
        <v>556</v>
      </c>
      <c r="B562" s="46">
        <v>556</v>
      </c>
      <c r="C562" s="47" t="s">
        <v>117</v>
      </c>
      <c r="D562" s="47" t="s">
        <v>488</v>
      </c>
      <c r="E562" s="48">
        <v>1919028.1281000001</v>
      </c>
      <c r="F562" s="48">
        <v>254175.82680000001</v>
      </c>
      <c r="G562" s="48">
        <v>101670.33070000001</v>
      </c>
      <c r="H562" s="48">
        <v>140234.93890000001</v>
      </c>
      <c r="I562" s="48">
        <v>58431.224499999997</v>
      </c>
      <c r="J562" s="48">
        <v>84798.093500000003</v>
      </c>
      <c r="K562" s="51">
        <v>578187.83089999994</v>
      </c>
      <c r="L562" s="51">
        <f t="shared" si="8"/>
        <v>3136526.3733999999</v>
      </c>
    </row>
    <row r="563" spans="1:12" ht="18">
      <c r="A563" s="45">
        <v>557</v>
      </c>
      <c r="B563" s="46">
        <v>557</v>
      </c>
      <c r="C563" s="47" t="s">
        <v>117</v>
      </c>
      <c r="D563" s="47" t="s">
        <v>490</v>
      </c>
      <c r="E563" s="48">
        <v>2139122.8001000001</v>
      </c>
      <c r="F563" s="48">
        <v>283327.42930000002</v>
      </c>
      <c r="G563" s="48">
        <v>113330.97169999999</v>
      </c>
      <c r="H563" s="48">
        <v>156318.58170000001</v>
      </c>
      <c r="I563" s="48">
        <v>65132.742400000003</v>
      </c>
      <c r="J563" s="48">
        <v>94523.645900000003</v>
      </c>
      <c r="K563" s="51">
        <v>644500.59580000001</v>
      </c>
      <c r="L563" s="51">
        <f t="shared" si="8"/>
        <v>3496256.7669000002</v>
      </c>
    </row>
    <row r="564" spans="1:12" ht="36">
      <c r="A564" s="45">
        <v>558</v>
      </c>
      <c r="B564" s="46">
        <v>558</v>
      </c>
      <c r="C564" s="47" t="s">
        <v>118</v>
      </c>
      <c r="D564" s="47" t="s">
        <v>494</v>
      </c>
      <c r="E564" s="48">
        <v>2401624.719</v>
      </c>
      <c r="F564" s="48">
        <v>318095.88390000002</v>
      </c>
      <c r="G564" s="48">
        <v>127238.3535</v>
      </c>
      <c r="H564" s="48">
        <v>175501.17730000001</v>
      </c>
      <c r="I564" s="48">
        <v>73125.4905</v>
      </c>
      <c r="J564" s="48">
        <v>106123.09149999999</v>
      </c>
      <c r="K564" s="51">
        <v>723590.32499999995</v>
      </c>
      <c r="L564" s="51">
        <f t="shared" si="8"/>
        <v>3925299.0407000007</v>
      </c>
    </row>
    <row r="565" spans="1:12" ht="36">
      <c r="A565" s="45">
        <v>559</v>
      </c>
      <c r="B565" s="46">
        <v>559</v>
      </c>
      <c r="C565" s="47" t="s">
        <v>118</v>
      </c>
      <c r="D565" s="47" t="s">
        <v>496</v>
      </c>
      <c r="E565" s="48">
        <v>2479310.0476000002</v>
      </c>
      <c r="F565" s="48">
        <v>328385.32789999997</v>
      </c>
      <c r="G565" s="48">
        <v>131354.1312</v>
      </c>
      <c r="H565" s="48">
        <v>181178.11199999999</v>
      </c>
      <c r="I565" s="48">
        <v>75490.880000000005</v>
      </c>
      <c r="J565" s="48">
        <v>109555.8539</v>
      </c>
      <c r="K565" s="51">
        <v>746996.29339999997</v>
      </c>
      <c r="L565" s="51">
        <f t="shared" si="8"/>
        <v>4052270.6460000002</v>
      </c>
    </row>
    <row r="566" spans="1:12" ht="18">
      <c r="A566" s="45">
        <v>560</v>
      </c>
      <c r="B566" s="46">
        <v>560</v>
      </c>
      <c r="C566" s="47" t="s">
        <v>118</v>
      </c>
      <c r="D566" s="47" t="s">
        <v>498</v>
      </c>
      <c r="E566" s="48">
        <v>3810781.6195</v>
      </c>
      <c r="F566" s="48">
        <v>504739.1201</v>
      </c>
      <c r="G566" s="48">
        <v>201895.64799999999</v>
      </c>
      <c r="H566" s="48">
        <v>278476.75589999999</v>
      </c>
      <c r="I566" s="48">
        <v>116031.9816</v>
      </c>
      <c r="J566" s="48">
        <v>168390.9743</v>
      </c>
      <c r="K566" s="51">
        <v>1148158.0318</v>
      </c>
      <c r="L566" s="51">
        <f t="shared" si="8"/>
        <v>6228474.1311999997</v>
      </c>
    </row>
    <row r="567" spans="1:12" ht="18">
      <c r="A567" s="45">
        <v>561</v>
      </c>
      <c r="B567" s="46">
        <v>561</v>
      </c>
      <c r="C567" s="47" t="s">
        <v>118</v>
      </c>
      <c r="D567" s="47" t="s">
        <v>500</v>
      </c>
      <c r="E567" s="48">
        <v>2505620.9054999999</v>
      </c>
      <c r="F567" s="48">
        <v>331870.20860000001</v>
      </c>
      <c r="G567" s="48">
        <v>132748.0834</v>
      </c>
      <c r="H567" s="48">
        <v>183100.80480000001</v>
      </c>
      <c r="I567" s="48">
        <v>76292.001999999993</v>
      </c>
      <c r="J567" s="48">
        <v>110718.4792</v>
      </c>
      <c r="K567" s="51">
        <v>754923.54449999996</v>
      </c>
      <c r="L567" s="51">
        <f t="shared" si="8"/>
        <v>4095274.0279999995</v>
      </c>
    </row>
    <row r="568" spans="1:12" ht="18">
      <c r="A568" s="45">
        <v>562</v>
      </c>
      <c r="B568" s="46">
        <v>562</v>
      </c>
      <c r="C568" s="47" t="s">
        <v>118</v>
      </c>
      <c r="D568" s="47" t="s">
        <v>502</v>
      </c>
      <c r="E568" s="48">
        <v>2245483.9959999998</v>
      </c>
      <c r="F568" s="48">
        <v>297415.00020000001</v>
      </c>
      <c r="G568" s="48">
        <v>118966.0001</v>
      </c>
      <c r="H568" s="48">
        <v>164091.03460000001</v>
      </c>
      <c r="I568" s="48">
        <v>68371.2644</v>
      </c>
      <c r="J568" s="48">
        <v>99223.538799999995</v>
      </c>
      <c r="K568" s="51">
        <v>676546.37360000005</v>
      </c>
      <c r="L568" s="51">
        <f t="shared" si="8"/>
        <v>3670097.2077000001</v>
      </c>
    </row>
    <row r="569" spans="1:12" ht="18">
      <c r="A569" s="45">
        <v>563</v>
      </c>
      <c r="B569" s="46">
        <v>563</v>
      </c>
      <c r="C569" s="47" t="s">
        <v>118</v>
      </c>
      <c r="D569" s="47" t="s">
        <v>504</v>
      </c>
      <c r="E569" s="48">
        <v>1708083.0691</v>
      </c>
      <c r="F569" s="48">
        <v>226236.0931</v>
      </c>
      <c r="G569" s="48">
        <v>90494.4372</v>
      </c>
      <c r="H569" s="48">
        <v>124819.9134</v>
      </c>
      <c r="I569" s="48">
        <v>52008.297299999998</v>
      </c>
      <c r="J569" s="48">
        <v>75476.844599999997</v>
      </c>
      <c r="K569" s="51">
        <v>514631.77130000002</v>
      </c>
      <c r="L569" s="51">
        <f t="shared" si="8"/>
        <v>2791750.4260000004</v>
      </c>
    </row>
    <row r="570" spans="1:12" ht="18">
      <c r="A570" s="45">
        <v>564</v>
      </c>
      <c r="B570" s="46">
        <v>564</v>
      </c>
      <c r="C570" s="47" t="s">
        <v>118</v>
      </c>
      <c r="D570" s="47" t="s">
        <v>506</v>
      </c>
      <c r="E570" s="48">
        <v>1663974.7486</v>
      </c>
      <c r="F570" s="48">
        <v>220393.93340000001</v>
      </c>
      <c r="G570" s="48">
        <v>88157.573399999994</v>
      </c>
      <c r="H570" s="48">
        <v>121596.6529</v>
      </c>
      <c r="I570" s="48">
        <v>50665.271999999997</v>
      </c>
      <c r="J570" s="48">
        <v>73527.784299999999</v>
      </c>
      <c r="K570" s="51">
        <v>501342.28700000001</v>
      </c>
      <c r="L570" s="51">
        <f t="shared" si="8"/>
        <v>2719658.2516000001</v>
      </c>
    </row>
    <row r="571" spans="1:12" ht="18">
      <c r="A571" s="45">
        <v>565</v>
      </c>
      <c r="B571" s="46">
        <v>565</v>
      </c>
      <c r="C571" s="47" t="s">
        <v>118</v>
      </c>
      <c r="D571" s="47" t="s">
        <v>508</v>
      </c>
      <c r="E571" s="48">
        <v>3736384.7807999998</v>
      </c>
      <c r="F571" s="48">
        <v>494885.23739999998</v>
      </c>
      <c r="G571" s="48">
        <v>197954.095</v>
      </c>
      <c r="H571" s="48">
        <v>273040.13099999999</v>
      </c>
      <c r="I571" s="48">
        <v>113766.7212</v>
      </c>
      <c r="J571" s="48">
        <v>165103.52369999999</v>
      </c>
      <c r="K571" s="51">
        <v>1125742.8592000001</v>
      </c>
      <c r="L571" s="51">
        <f t="shared" si="8"/>
        <v>6106877.3482999988</v>
      </c>
    </row>
    <row r="572" spans="1:12" ht="18">
      <c r="A572" s="45">
        <v>566</v>
      </c>
      <c r="B572" s="46">
        <v>566</v>
      </c>
      <c r="C572" s="47" t="s">
        <v>118</v>
      </c>
      <c r="D572" s="47" t="s">
        <v>510</v>
      </c>
      <c r="E572" s="48">
        <v>2223613.5562</v>
      </c>
      <c r="F572" s="48">
        <v>294518.25420000002</v>
      </c>
      <c r="G572" s="48">
        <v>117807.3017</v>
      </c>
      <c r="H572" s="48">
        <v>162492.82990000001</v>
      </c>
      <c r="I572" s="48">
        <v>67705.345799999996</v>
      </c>
      <c r="J572" s="48">
        <v>98257.126900000003</v>
      </c>
      <c r="K572" s="51">
        <v>669956.98499999999</v>
      </c>
      <c r="L572" s="51">
        <f t="shared" si="8"/>
        <v>3634351.3996999995</v>
      </c>
    </row>
    <row r="573" spans="1:12" ht="18">
      <c r="A573" s="45">
        <v>567</v>
      </c>
      <c r="B573" s="46">
        <v>567</v>
      </c>
      <c r="C573" s="47" t="s">
        <v>118</v>
      </c>
      <c r="D573" s="47" t="s">
        <v>512</v>
      </c>
      <c r="E573" s="48">
        <v>2778187.7111999998</v>
      </c>
      <c r="F573" s="48">
        <v>367971.76030000002</v>
      </c>
      <c r="G573" s="48">
        <v>147188.7041</v>
      </c>
      <c r="H573" s="48">
        <v>203018.90220000001</v>
      </c>
      <c r="I573" s="48">
        <v>84591.209300000002</v>
      </c>
      <c r="J573" s="48">
        <v>122762.6724</v>
      </c>
      <c r="K573" s="51">
        <v>837045.74360000005</v>
      </c>
      <c r="L573" s="51">
        <f t="shared" si="8"/>
        <v>4540766.7031000005</v>
      </c>
    </row>
    <row r="574" spans="1:12" ht="18">
      <c r="A574" s="45">
        <v>568</v>
      </c>
      <c r="B574" s="46">
        <v>568</v>
      </c>
      <c r="C574" s="47" t="s">
        <v>118</v>
      </c>
      <c r="D574" s="47" t="s">
        <v>514</v>
      </c>
      <c r="E574" s="48">
        <v>2143373.0348999999</v>
      </c>
      <c r="F574" s="48">
        <v>283890.37410000002</v>
      </c>
      <c r="G574" s="48">
        <v>113556.1496</v>
      </c>
      <c r="H574" s="48">
        <v>156629.17189999999</v>
      </c>
      <c r="I574" s="48">
        <v>65262.154999999999</v>
      </c>
      <c r="J574" s="48">
        <v>94711.455499999996</v>
      </c>
      <c r="K574" s="51">
        <v>645781.15749999997</v>
      </c>
      <c r="L574" s="51">
        <f t="shared" si="8"/>
        <v>3503203.4984999998</v>
      </c>
    </row>
    <row r="575" spans="1:12" ht="18">
      <c r="A575" s="45">
        <v>569</v>
      </c>
      <c r="B575" s="46">
        <v>569</v>
      </c>
      <c r="C575" s="47" t="s">
        <v>118</v>
      </c>
      <c r="D575" s="47" t="s">
        <v>516</v>
      </c>
      <c r="E575" s="48">
        <v>1936443.7794000001</v>
      </c>
      <c r="F575" s="48">
        <v>256482.53479999999</v>
      </c>
      <c r="G575" s="48">
        <v>102593.01390000001</v>
      </c>
      <c r="H575" s="48">
        <v>141507.6054</v>
      </c>
      <c r="I575" s="48">
        <v>58961.5023</v>
      </c>
      <c r="J575" s="48">
        <v>85567.657000000007</v>
      </c>
      <c r="K575" s="51">
        <v>583435.02740000002</v>
      </c>
      <c r="L575" s="51">
        <f t="shared" si="8"/>
        <v>3164991.1202000002</v>
      </c>
    </row>
    <row r="576" spans="1:12" ht="36">
      <c r="A576" s="45">
        <v>570</v>
      </c>
      <c r="B576" s="46">
        <v>570</v>
      </c>
      <c r="C576" s="47" t="s">
        <v>118</v>
      </c>
      <c r="D576" s="47" t="s">
        <v>518</v>
      </c>
      <c r="E576" s="48">
        <v>1746203.6303000001</v>
      </c>
      <c r="F576" s="48">
        <v>231285.17240000001</v>
      </c>
      <c r="G576" s="48">
        <v>92514.069000000003</v>
      </c>
      <c r="H576" s="48">
        <v>127605.6124</v>
      </c>
      <c r="I576" s="48">
        <v>53169.005100000002</v>
      </c>
      <c r="J576" s="48">
        <v>77161.317500000005</v>
      </c>
      <c r="K576" s="51">
        <v>526117.19160000002</v>
      </c>
      <c r="L576" s="51">
        <f t="shared" si="8"/>
        <v>2854055.9983000001</v>
      </c>
    </row>
    <row r="577" spans="1:12" ht="18">
      <c r="A577" s="45">
        <v>571</v>
      </c>
      <c r="B577" s="46">
        <v>571</v>
      </c>
      <c r="C577" s="47" t="s">
        <v>118</v>
      </c>
      <c r="D577" s="47" t="s">
        <v>520</v>
      </c>
      <c r="E577" s="48">
        <v>2007482.8308999999</v>
      </c>
      <c r="F577" s="48">
        <v>265891.6776</v>
      </c>
      <c r="G577" s="48">
        <v>106356.671</v>
      </c>
      <c r="H577" s="48">
        <v>146698.8566</v>
      </c>
      <c r="I577" s="48">
        <v>61124.5236</v>
      </c>
      <c r="J577" s="48">
        <v>88706.733600000007</v>
      </c>
      <c r="K577" s="51">
        <v>604838.52560000005</v>
      </c>
      <c r="L577" s="51">
        <f t="shared" si="8"/>
        <v>3281099.8189000003</v>
      </c>
    </row>
    <row r="578" spans="1:12" ht="18">
      <c r="A578" s="45">
        <v>572</v>
      </c>
      <c r="B578" s="46">
        <v>572</v>
      </c>
      <c r="C578" s="47" t="s">
        <v>118</v>
      </c>
      <c r="D578" s="47" t="s">
        <v>522</v>
      </c>
      <c r="E578" s="48">
        <v>2102673.9295000001</v>
      </c>
      <c r="F578" s="48">
        <v>278499.7659</v>
      </c>
      <c r="G578" s="48">
        <v>111399.90640000001</v>
      </c>
      <c r="H578" s="48">
        <v>153655.04329999999</v>
      </c>
      <c r="I578" s="48">
        <v>64022.934699999998</v>
      </c>
      <c r="J578" s="48">
        <v>92913.041700000002</v>
      </c>
      <c r="K578" s="51">
        <v>633518.84250000003</v>
      </c>
      <c r="L578" s="51">
        <f t="shared" si="8"/>
        <v>3436683.4640000006</v>
      </c>
    </row>
    <row r="579" spans="1:12" ht="18">
      <c r="A579" s="45">
        <v>573</v>
      </c>
      <c r="B579" s="46">
        <v>573</v>
      </c>
      <c r="C579" s="47" t="s">
        <v>118</v>
      </c>
      <c r="D579" s="47" t="s">
        <v>524</v>
      </c>
      <c r="E579" s="48">
        <v>2549498.4643000001</v>
      </c>
      <c r="F579" s="48">
        <v>337681.8039</v>
      </c>
      <c r="G579" s="48">
        <v>135072.72159999999</v>
      </c>
      <c r="H579" s="48">
        <v>186307.20209999999</v>
      </c>
      <c r="I579" s="48">
        <v>77628.000899999999</v>
      </c>
      <c r="J579" s="48">
        <v>112657.3426</v>
      </c>
      <c r="K579" s="51">
        <v>768143.50210000004</v>
      </c>
      <c r="L579" s="51">
        <f t="shared" si="8"/>
        <v>4166989.0375000001</v>
      </c>
    </row>
    <row r="580" spans="1:12" ht="18">
      <c r="A580" s="45">
        <v>574</v>
      </c>
      <c r="B580" s="46">
        <v>574</v>
      </c>
      <c r="C580" s="47" t="s">
        <v>118</v>
      </c>
      <c r="D580" s="47" t="s">
        <v>526</v>
      </c>
      <c r="E580" s="48">
        <v>2140253.0451000002</v>
      </c>
      <c r="F580" s="48">
        <v>283477.13059999997</v>
      </c>
      <c r="G580" s="48">
        <v>113390.85219999999</v>
      </c>
      <c r="H580" s="48">
        <v>156401.17550000001</v>
      </c>
      <c r="I580" s="48">
        <v>65167.156499999997</v>
      </c>
      <c r="J580" s="48">
        <v>94573.589200000002</v>
      </c>
      <c r="K580" s="51">
        <v>644841.12950000004</v>
      </c>
      <c r="L580" s="51">
        <f t="shared" si="8"/>
        <v>3498104.0785999997</v>
      </c>
    </row>
    <row r="581" spans="1:12" ht="18">
      <c r="A581" s="45">
        <v>575</v>
      </c>
      <c r="B581" s="46">
        <v>575</v>
      </c>
      <c r="C581" s="47" t="s">
        <v>118</v>
      </c>
      <c r="D581" s="47" t="s">
        <v>528</v>
      </c>
      <c r="E581" s="48">
        <v>1989142.5608000001</v>
      </c>
      <c r="F581" s="48">
        <v>263462.50349999999</v>
      </c>
      <c r="G581" s="48">
        <v>105385.00139999999</v>
      </c>
      <c r="H581" s="48">
        <v>145358.6226</v>
      </c>
      <c r="I581" s="48">
        <v>60566.092799999999</v>
      </c>
      <c r="J581" s="48">
        <v>87896.312999999995</v>
      </c>
      <c r="K581" s="51">
        <v>599312.74890000001</v>
      </c>
      <c r="L581" s="51">
        <f t="shared" si="8"/>
        <v>3251123.8430000003</v>
      </c>
    </row>
    <row r="582" spans="1:12" ht="36">
      <c r="A582" s="45">
        <v>576</v>
      </c>
      <c r="B582" s="46">
        <v>576</v>
      </c>
      <c r="C582" s="47" t="s">
        <v>118</v>
      </c>
      <c r="D582" s="47" t="s">
        <v>531</v>
      </c>
      <c r="E582" s="48">
        <v>1889371.5436</v>
      </c>
      <c r="F582" s="48">
        <v>250247.80360000001</v>
      </c>
      <c r="G582" s="48">
        <v>100099.12149999999</v>
      </c>
      <c r="H582" s="48">
        <v>138067.7537</v>
      </c>
      <c r="I582" s="48">
        <v>57528.2307</v>
      </c>
      <c r="J582" s="48">
        <v>83487.627200000003</v>
      </c>
      <c r="K582" s="51">
        <v>569252.53910000005</v>
      </c>
      <c r="L582" s="51">
        <f t="shared" si="8"/>
        <v>3088054.6194000007</v>
      </c>
    </row>
    <row r="583" spans="1:12" ht="18">
      <c r="A583" s="45">
        <v>577</v>
      </c>
      <c r="B583" s="46">
        <v>577</v>
      </c>
      <c r="C583" s="47" t="s">
        <v>118</v>
      </c>
      <c r="D583" s="47" t="s">
        <v>533</v>
      </c>
      <c r="E583" s="48">
        <v>2562612.2146000001</v>
      </c>
      <c r="F583" s="48">
        <v>339418.72389999998</v>
      </c>
      <c r="G583" s="48">
        <v>135767.4896</v>
      </c>
      <c r="H583" s="48">
        <v>187265.50279999999</v>
      </c>
      <c r="I583" s="48">
        <v>78027.292799999996</v>
      </c>
      <c r="J583" s="48">
        <v>113236.8135</v>
      </c>
      <c r="K583" s="51">
        <v>772094.57019999996</v>
      </c>
      <c r="L583" s="51">
        <f t="shared" si="8"/>
        <v>4188422.6074000001</v>
      </c>
    </row>
    <row r="584" spans="1:12" ht="36">
      <c r="A584" s="45">
        <v>578</v>
      </c>
      <c r="B584" s="46">
        <v>578</v>
      </c>
      <c r="C584" s="47" t="s">
        <v>119</v>
      </c>
      <c r="D584" s="47" t="s">
        <v>537</v>
      </c>
      <c r="E584" s="48">
        <v>2470152.1575000002</v>
      </c>
      <c r="F584" s="48">
        <v>327172.3628</v>
      </c>
      <c r="G584" s="48">
        <v>130868.9451</v>
      </c>
      <c r="H584" s="48">
        <v>180508.8898</v>
      </c>
      <c r="I584" s="48">
        <v>75212.037400000001</v>
      </c>
      <c r="J584" s="48">
        <v>109151.1847</v>
      </c>
      <c r="K584" s="51">
        <v>744237.0943</v>
      </c>
      <c r="L584" s="51">
        <f t="shared" ref="L584:L647" si="9">E584+F584+G584+H584+I584+J584+K584</f>
        <v>4037302.6716</v>
      </c>
    </row>
    <row r="585" spans="1:12" ht="36">
      <c r="A585" s="45">
        <v>579</v>
      </c>
      <c r="B585" s="46">
        <v>579</v>
      </c>
      <c r="C585" s="47" t="s">
        <v>119</v>
      </c>
      <c r="D585" s="47" t="s">
        <v>539</v>
      </c>
      <c r="E585" s="48">
        <v>2613024.8280000002</v>
      </c>
      <c r="F585" s="48">
        <v>346095.88900000002</v>
      </c>
      <c r="G585" s="48">
        <v>138438.35560000001</v>
      </c>
      <c r="H585" s="48">
        <v>190949.45600000001</v>
      </c>
      <c r="I585" s="48">
        <v>79562.273300000001</v>
      </c>
      <c r="J585" s="48">
        <v>115464.44809999999</v>
      </c>
      <c r="K585" s="51">
        <v>787283.48750000005</v>
      </c>
      <c r="L585" s="51">
        <f t="shared" si="9"/>
        <v>4270818.7374999998</v>
      </c>
    </row>
    <row r="586" spans="1:12" ht="36">
      <c r="A586" s="45">
        <v>580</v>
      </c>
      <c r="B586" s="46">
        <v>580</v>
      </c>
      <c r="C586" s="47" t="s">
        <v>119</v>
      </c>
      <c r="D586" s="47" t="s">
        <v>541</v>
      </c>
      <c r="E586" s="48">
        <v>2660274.3563000001</v>
      </c>
      <c r="F586" s="48">
        <v>352354.10259999998</v>
      </c>
      <c r="G586" s="48">
        <v>140941.641</v>
      </c>
      <c r="H586" s="48">
        <v>194402.2635</v>
      </c>
      <c r="I586" s="48">
        <v>81000.943100000004</v>
      </c>
      <c r="J586" s="48">
        <v>117552.3122</v>
      </c>
      <c r="K586" s="51">
        <v>801519.39260000002</v>
      </c>
      <c r="L586" s="51">
        <f t="shared" si="9"/>
        <v>4348045.0112999994</v>
      </c>
    </row>
    <row r="587" spans="1:12" ht="36">
      <c r="A587" s="45">
        <v>581</v>
      </c>
      <c r="B587" s="46">
        <v>581</v>
      </c>
      <c r="C587" s="47" t="s">
        <v>119</v>
      </c>
      <c r="D587" s="47" t="s">
        <v>543</v>
      </c>
      <c r="E587" s="48">
        <v>1973171.1340000001</v>
      </c>
      <c r="F587" s="48">
        <v>261347.08350000001</v>
      </c>
      <c r="G587" s="48">
        <v>104538.8334</v>
      </c>
      <c r="H587" s="48">
        <v>144191.49429999999</v>
      </c>
      <c r="I587" s="48">
        <v>60079.789299999997</v>
      </c>
      <c r="J587" s="48">
        <v>87190.566900000005</v>
      </c>
      <c r="K587" s="51">
        <v>594500.68570000003</v>
      </c>
      <c r="L587" s="51">
        <f t="shared" si="9"/>
        <v>3225019.5871000001</v>
      </c>
    </row>
    <row r="588" spans="1:12" ht="18">
      <c r="A588" s="45">
        <v>582</v>
      </c>
      <c r="B588" s="46">
        <v>582</v>
      </c>
      <c r="C588" s="47" t="s">
        <v>119</v>
      </c>
      <c r="D588" s="47" t="s">
        <v>545</v>
      </c>
      <c r="E588" s="48">
        <v>2067644.5511</v>
      </c>
      <c r="F588" s="48">
        <v>273860.11469999998</v>
      </c>
      <c r="G588" s="48">
        <v>109544.0459</v>
      </c>
      <c r="H588" s="48">
        <v>151095.23569999999</v>
      </c>
      <c r="I588" s="48">
        <v>62956.3482</v>
      </c>
      <c r="J588" s="48">
        <v>91365.162100000001</v>
      </c>
      <c r="K588" s="51">
        <v>622964.7709</v>
      </c>
      <c r="L588" s="51">
        <f t="shared" si="9"/>
        <v>3379430.2285999996</v>
      </c>
    </row>
    <row r="589" spans="1:12" ht="18">
      <c r="A589" s="45">
        <v>583</v>
      </c>
      <c r="B589" s="46">
        <v>583</v>
      </c>
      <c r="C589" s="47" t="s">
        <v>119</v>
      </c>
      <c r="D589" s="47" t="s">
        <v>547</v>
      </c>
      <c r="E589" s="48">
        <v>3177483.4423000002</v>
      </c>
      <c r="F589" s="48">
        <v>420858.59460000001</v>
      </c>
      <c r="G589" s="48">
        <v>168343.43780000001</v>
      </c>
      <c r="H589" s="48">
        <v>232197.84529999999</v>
      </c>
      <c r="I589" s="48">
        <v>96749.102199999994</v>
      </c>
      <c r="J589" s="48">
        <v>140406.76850000001</v>
      </c>
      <c r="K589" s="51">
        <v>957350.35479999997</v>
      </c>
      <c r="L589" s="51">
        <f t="shared" si="9"/>
        <v>5193389.5455</v>
      </c>
    </row>
    <row r="590" spans="1:12" ht="18">
      <c r="A590" s="45">
        <v>584</v>
      </c>
      <c r="B590" s="46">
        <v>584</v>
      </c>
      <c r="C590" s="47" t="s">
        <v>119</v>
      </c>
      <c r="D590" s="47" t="s">
        <v>549</v>
      </c>
      <c r="E590" s="48">
        <v>2237843.0290999999</v>
      </c>
      <c r="F590" s="48">
        <v>296402.95199999999</v>
      </c>
      <c r="G590" s="48">
        <v>118561.1808</v>
      </c>
      <c r="H590" s="48">
        <v>163532.66320000001</v>
      </c>
      <c r="I590" s="48">
        <v>68138.609700000001</v>
      </c>
      <c r="J590" s="48">
        <v>98885.899399999995</v>
      </c>
      <c r="K590" s="51">
        <v>674244.21140000003</v>
      </c>
      <c r="L590" s="51">
        <f t="shared" si="9"/>
        <v>3657608.5455999998</v>
      </c>
    </row>
    <row r="591" spans="1:12" ht="18">
      <c r="A591" s="45">
        <v>585</v>
      </c>
      <c r="B591" s="46">
        <v>585</v>
      </c>
      <c r="C591" s="47" t="s">
        <v>119</v>
      </c>
      <c r="D591" s="47" t="s">
        <v>551</v>
      </c>
      <c r="E591" s="48">
        <v>2254637.1009</v>
      </c>
      <c r="F591" s="48">
        <v>298627.33159999998</v>
      </c>
      <c r="G591" s="48">
        <v>119450.9326</v>
      </c>
      <c r="H591" s="48">
        <v>164759.90710000001</v>
      </c>
      <c r="I591" s="48">
        <v>68649.961299999995</v>
      </c>
      <c r="J591" s="48">
        <v>99627.996599999999</v>
      </c>
      <c r="K591" s="51">
        <v>679304.13100000005</v>
      </c>
      <c r="L591" s="51">
        <f t="shared" si="9"/>
        <v>3685057.3611000003</v>
      </c>
    </row>
    <row r="592" spans="1:12" ht="18">
      <c r="A592" s="45">
        <v>586</v>
      </c>
      <c r="B592" s="46">
        <v>586</v>
      </c>
      <c r="C592" s="47" t="s">
        <v>119</v>
      </c>
      <c r="D592" s="47" t="s">
        <v>553</v>
      </c>
      <c r="E592" s="48">
        <v>2710624.3366</v>
      </c>
      <c r="F592" s="48">
        <v>359022.9719</v>
      </c>
      <c r="G592" s="48">
        <v>143609.1888</v>
      </c>
      <c r="H592" s="48">
        <v>198081.6397</v>
      </c>
      <c r="I592" s="48">
        <v>82534.016499999998</v>
      </c>
      <c r="J592" s="48">
        <v>119777.1792</v>
      </c>
      <c r="K592" s="51">
        <v>816689.43909999996</v>
      </c>
      <c r="L592" s="51">
        <f t="shared" si="9"/>
        <v>4430338.7718000002</v>
      </c>
    </row>
    <row r="593" spans="1:12" ht="18">
      <c r="A593" s="45">
        <v>587</v>
      </c>
      <c r="B593" s="46">
        <v>587</v>
      </c>
      <c r="C593" s="47" t="s">
        <v>119</v>
      </c>
      <c r="D593" s="47" t="s">
        <v>555</v>
      </c>
      <c r="E593" s="48">
        <v>2941360.0422999999</v>
      </c>
      <c r="F593" s="48">
        <v>389583.98239999998</v>
      </c>
      <c r="G593" s="48">
        <v>155833.59299999999</v>
      </c>
      <c r="H593" s="48">
        <v>214942.88690000001</v>
      </c>
      <c r="I593" s="48">
        <v>89559.536200000002</v>
      </c>
      <c r="J593" s="48">
        <v>129972.93799999999</v>
      </c>
      <c r="K593" s="51">
        <v>886208.26229999994</v>
      </c>
      <c r="L593" s="51">
        <f t="shared" si="9"/>
        <v>4807461.2410999993</v>
      </c>
    </row>
    <row r="594" spans="1:12" ht="18">
      <c r="A594" s="45">
        <v>588</v>
      </c>
      <c r="B594" s="46">
        <v>588</v>
      </c>
      <c r="C594" s="47" t="s">
        <v>119</v>
      </c>
      <c r="D594" s="47" t="s">
        <v>557</v>
      </c>
      <c r="E594" s="48">
        <v>2250579.5096</v>
      </c>
      <c r="F594" s="48">
        <v>298089.90250000003</v>
      </c>
      <c r="G594" s="48">
        <v>119235.961</v>
      </c>
      <c r="H594" s="48">
        <v>164463.39449999999</v>
      </c>
      <c r="I594" s="48">
        <v>68526.414399999994</v>
      </c>
      <c r="J594" s="48">
        <v>99448.699600000007</v>
      </c>
      <c r="K594" s="51">
        <v>678081.61109999998</v>
      </c>
      <c r="L594" s="51">
        <f t="shared" si="9"/>
        <v>3678425.4926999998</v>
      </c>
    </row>
    <row r="595" spans="1:12" ht="36">
      <c r="A595" s="45">
        <v>589</v>
      </c>
      <c r="B595" s="46">
        <v>589</v>
      </c>
      <c r="C595" s="47" t="s">
        <v>119</v>
      </c>
      <c r="D595" s="47" t="s">
        <v>559</v>
      </c>
      <c r="E595" s="48">
        <v>2329497.3141999999</v>
      </c>
      <c r="F595" s="48">
        <v>308542.58840000001</v>
      </c>
      <c r="G595" s="48">
        <v>123417.0353</v>
      </c>
      <c r="H595" s="48">
        <v>170230.39360000001</v>
      </c>
      <c r="I595" s="48">
        <v>70929.330700000006</v>
      </c>
      <c r="J595" s="48">
        <v>102935.9227</v>
      </c>
      <c r="K595" s="51">
        <v>701858.91469999996</v>
      </c>
      <c r="L595" s="51">
        <f t="shared" si="9"/>
        <v>3807411.4995999997</v>
      </c>
    </row>
    <row r="596" spans="1:12" ht="18">
      <c r="A596" s="45">
        <v>590</v>
      </c>
      <c r="B596" s="46">
        <v>590</v>
      </c>
      <c r="C596" s="47" t="s">
        <v>119</v>
      </c>
      <c r="D596" s="47" t="s">
        <v>561</v>
      </c>
      <c r="E596" s="48">
        <v>2164840.0377000002</v>
      </c>
      <c r="F596" s="48">
        <v>286733.68479999999</v>
      </c>
      <c r="G596" s="48">
        <v>114693.4739</v>
      </c>
      <c r="H596" s="48">
        <v>158197.89509999999</v>
      </c>
      <c r="I596" s="48">
        <v>65915.789600000004</v>
      </c>
      <c r="J596" s="48">
        <v>95660.040299999993</v>
      </c>
      <c r="K596" s="51">
        <v>652248.99380000005</v>
      </c>
      <c r="L596" s="51">
        <f t="shared" si="9"/>
        <v>3538289.9151999997</v>
      </c>
    </row>
    <row r="597" spans="1:12" ht="18">
      <c r="A597" s="45">
        <v>591</v>
      </c>
      <c r="B597" s="46">
        <v>591</v>
      </c>
      <c r="C597" s="47" t="s">
        <v>119</v>
      </c>
      <c r="D597" s="47" t="s">
        <v>563</v>
      </c>
      <c r="E597" s="48">
        <v>2707427.8807999999</v>
      </c>
      <c r="F597" s="48">
        <v>358599.6005</v>
      </c>
      <c r="G597" s="48">
        <v>143439.84020000001</v>
      </c>
      <c r="H597" s="48">
        <v>197848.05540000001</v>
      </c>
      <c r="I597" s="48">
        <v>82436.689799999993</v>
      </c>
      <c r="J597" s="48">
        <v>119635.9341</v>
      </c>
      <c r="K597" s="51">
        <v>815726.37250000006</v>
      </c>
      <c r="L597" s="51">
        <f t="shared" si="9"/>
        <v>4425114.3733000001</v>
      </c>
    </row>
    <row r="598" spans="1:12" ht="18">
      <c r="A598" s="45">
        <v>592</v>
      </c>
      <c r="B598" s="46">
        <v>592</v>
      </c>
      <c r="C598" s="47" t="s">
        <v>119</v>
      </c>
      <c r="D598" s="47" t="s">
        <v>565</v>
      </c>
      <c r="E598" s="48">
        <v>1796834.5647</v>
      </c>
      <c r="F598" s="48">
        <v>237991.2542</v>
      </c>
      <c r="G598" s="48">
        <v>95196.501699999993</v>
      </c>
      <c r="H598" s="48">
        <v>131305.5196</v>
      </c>
      <c r="I598" s="48">
        <v>54710.633099999999</v>
      </c>
      <c r="J598" s="48">
        <v>79398.599300000002</v>
      </c>
      <c r="K598" s="51">
        <v>541371.88729999994</v>
      </c>
      <c r="L598" s="51">
        <f t="shared" si="9"/>
        <v>2936808.9599000006</v>
      </c>
    </row>
    <row r="599" spans="1:12" ht="18">
      <c r="A599" s="45">
        <v>593</v>
      </c>
      <c r="B599" s="46">
        <v>593</v>
      </c>
      <c r="C599" s="47" t="s">
        <v>119</v>
      </c>
      <c r="D599" s="47" t="s">
        <v>567</v>
      </c>
      <c r="E599" s="48">
        <v>2969678.4582000002</v>
      </c>
      <c r="F599" s="48">
        <v>393334.7648</v>
      </c>
      <c r="G599" s="48">
        <v>157333.90590000001</v>
      </c>
      <c r="H599" s="48">
        <v>217012.28400000001</v>
      </c>
      <c r="I599" s="48">
        <v>90421.785000000003</v>
      </c>
      <c r="J599" s="48">
        <v>131224.27340000001</v>
      </c>
      <c r="K599" s="51">
        <v>894740.37459999998</v>
      </c>
      <c r="L599" s="51">
        <f t="shared" si="9"/>
        <v>4853745.8459000001</v>
      </c>
    </row>
    <row r="600" spans="1:12" ht="18">
      <c r="A600" s="45">
        <v>594</v>
      </c>
      <c r="B600" s="46">
        <v>594</v>
      </c>
      <c r="C600" s="47" t="s">
        <v>119</v>
      </c>
      <c r="D600" s="47" t="s">
        <v>569</v>
      </c>
      <c r="E600" s="48">
        <v>2392755.1860000002</v>
      </c>
      <c r="F600" s="48">
        <v>316921.11170000001</v>
      </c>
      <c r="G600" s="48">
        <v>126768.44469999999</v>
      </c>
      <c r="H600" s="48">
        <v>174853.02710000001</v>
      </c>
      <c r="I600" s="48">
        <v>72855.428</v>
      </c>
      <c r="J600" s="48">
        <v>105731.1642</v>
      </c>
      <c r="K600" s="51">
        <v>720918.00560000003</v>
      </c>
      <c r="L600" s="51">
        <f t="shared" si="9"/>
        <v>3910802.3673</v>
      </c>
    </row>
    <row r="601" spans="1:12" ht="18">
      <c r="A601" s="45">
        <v>595</v>
      </c>
      <c r="B601" s="46">
        <v>595</v>
      </c>
      <c r="C601" s="47" t="s">
        <v>119</v>
      </c>
      <c r="D601" s="47" t="s">
        <v>571</v>
      </c>
      <c r="E601" s="48">
        <v>2807335.7787000001</v>
      </c>
      <c r="F601" s="48">
        <v>371832.4302</v>
      </c>
      <c r="G601" s="48">
        <v>148732.97210000001</v>
      </c>
      <c r="H601" s="48">
        <v>205148.927</v>
      </c>
      <c r="I601" s="48">
        <v>85478.719599999997</v>
      </c>
      <c r="J601" s="48">
        <v>124050.6684</v>
      </c>
      <c r="K601" s="51">
        <v>845827.82330000005</v>
      </c>
      <c r="L601" s="51">
        <f t="shared" si="9"/>
        <v>4588407.3192999996</v>
      </c>
    </row>
    <row r="602" spans="1:12" ht="36">
      <c r="A602" s="45">
        <v>596</v>
      </c>
      <c r="B602" s="46">
        <v>596</v>
      </c>
      <c r="C602" s="47" t="s">
        <v>120</v>
      </c>
      <c r="D602" s="47" t="s">
        <v>574</v>
      </c>
      <c r="E602" s="48">
        <v>1754453.5444</v>
      </c>
      <c r="F602" s="48">
        <v>232377.87590000001</v>
      </c>
      <c r="G602" s="48">
        <v>92951.150399999999</v>
      </c>
      <c r="H602" s="48">
        <v>128208.4832</v>
      </c>
      <c r="I602" s="48">
        <v>53420.201399999998</v>
      </c>
      <c r="J602" s="48">
        <v>77525.865099999995</v>
      </c>
      <c r="K602" s="51">
        <v>528602.8247</v>
      </c>
      <c r="L602" s="51">
        <f t="shared" si="9"/>
        <v>2867539.9451000001</v>
      </c>
    </row>
    <row r="603" spans="1:12" ht="36">
      <c r="A603" s="45">
        <v>597</v>
      </c>
      <c r="B603" s="46">
        <v>597</v>
      </c>
      <c r="C603" s="47" t="s">
        <v>120</v>
      </c>
      <c r="D603" s="47" t="s">
        <v>576</v>
      </c>
      <c r="E603" s="48">
        <v>1759375.0294000001</v>
      </c>
      <c r="F603" s="48">
        <v>233029.728</v>
      </c>
      <c r="G603" s="48">
        <v>93211.891199999998</v>
      </c>
      <c r="H603" s="48">
        <v>128568.12579999999</v>
      </c>
      <c r="I603" s="48">
        <v>53570.0524</v>
      </c>
      <c r="J603" s="48">
        <v>77743.335900000005</v>
      </c>
      <c r="K603" s="51">
        <v>530085.62879999995</v>
      </c>
      <c r="L603" s="51">
        <f t="shared" si="9"/>
        <v>2875583.7914999998</v>
      </c>
    </row>
    <row r="604" spans="1:12" ht="18">
      <c r="A604" s="45">
        <v>598</v>
      </c>
      <c r="B604" s="46">
        <v>598</v>
      </c>
      <c r="C604" s="47" t="s">
        <v>120</v>
      </c>
      <c r="D604" s="47" t="s">
        <v>578</v>
      </c>
      <c r="E604" s="48">
        <v>2191885.7574</v>
      </c>
      <c r="F604" s="48">
        <v>290315.89809999999</v>
      </c>
      <c r="G604" s="48">
        <v>116126.3593</v>
      </c>
      <c r="H604" s="48">
        <v>160174.2886</v>
      </c>
      <c r="I604" s="48">
        <v>66739.286900000006</v>
      </c>
      <c r="J604" s="48">
        <v>96855.137600000002</v>
      </c>
      <c r="K604" s="51">
        <v>660397.65289999999</v>
      </c>
      <c r="L604" s="51">
        <f t="shared" si="9"/>
        <v>3582494.3808000004</v>
      </c>
    </row>
    <row r="605" spans="1:12" ht="18">
      <c r="A605" s="45">
        <v>599</v>
      </c>
      <c r="B605" s="46">
        <v>599</v>
      </c>
      <c r="C605" s="47" t="s">
        <v>120</v>
      </c>
      <c r="D605" s="47" t="s">
        <v>580</v>
      </c>
      <c r="E605" s="48">
        <v>1937578.5618</v>
      </c>
      <c r="F605" s="48">
        <v>256632.837</v>
      </c>
      <c r="G605" s="48">
        <v>102653.1348</v>
      </c>
      <c r="H605" s="48">
        <v>141590.53080000001</v>
      </c>
      <c r="I605" s="48">
        <v>58996.054499999998</v>
      </c>
      <c r="J605" s="48">
        <v>85617.800900000002</v>
      </c>
      <c r="K605" s="51">
        <v>583776.92830000003</v>
      </c>
      <c r="L605" s="51">
        <f t="shared" si="9"/>
        <v>3166845.8481000001</v>
      </c>
    </row>
    <row r="606" spans="1:12" ht="18">
      <c r="A606" s="45">
        <v>600</v>
      </c>
      <c r="B606" s="46">
        <v>600</v>
      </c>
      <c r="C606" s="47" t="s">
        <v>120</v>
      </c>
      <c r="D606" s="47" t="s">
        <v>583</v>
      </c>
      <c r="E606" s="48">
        <v>1833557.2625</v>
      </c>
      <c r="F606" s="48">
        <v>242855.18609999999</v>
      </c>
      <c r="G606" s="48">
        <v>97142.074399999998</v>
      </c>
      <c r="H606" s="48">
        <v>133989.06820000001</v>
      </c>
      <c r="I606" s="48">
        <v>55828.778400000003</v>
      </c>
      <c r="J606" s="48">
        <v>81021.303400000004</v>
      </c>
      <c r="K606" s="51">
        <v>552436.14249999996</v>
      </c>
      <c r="L606" s="51">
        <f t="shared" si="9"/>
        <v>2996829.8155000005</v>
      </c>
    </row>
    <row r="607" spans="1:12" ht="18">
      <c r="A607" s="45">
        <v>601</v>
      </c>
      <c r="B607" s="46">
        <v>601</v>
      </c>
      <c r="C607" s="47" t="s">
        <v>120</v>
      </c>
      <c r="D607" s="47" t="s">
        <v>585</v>
      </c>
      <c r="E607" s="48">
        <v>2088331.6629999999</v>
      </c>
      <c r="F607" s="48">
        <v>276600.1286</v>
      </c>
      <c r="G607" s="48">
        <v>110640.0514</v>
      </c>
      <c r="H607" s="48">
        <v>152606.9675</v>
      </c>
      <c r="I607" s="48">
        <v>63586.236499999999</v>
      </c>
      <c r="J607" s="48">
        <v>92279.285099999994</v>
      </c>
      <c r="K607" s="51">
        <v>629197.63230000006</v>
      </c>
      <c r="L607" s="51">
        <f t="shared" si="9"/>
        <v>3413241.9644000004</v>
      </c>
    </row>
    <row r="608" spans="1:12" ht="18">
      <c r="A608" s="45">
        <v>602</v>
      </c>
      <c r="B608" s="46">
        <v>602</v>
      </c>
      <c r="C608" s="47" t="s">
        <v>120</v>
      </c>
      <c r="D608" s="47" t="s">
        <v>587</v>
      </c>
      <c r="E608" s="48">
        <v>1750332.2106000001</v>
      </c>
      <c r="F608" s="48">
        <v>231832.00399999999</v>
      </c>
      <c r="G608" s="48">
        <v>92732.801600000006</v>
      </c>
      <c r="H608" s="48">
        <v>127907.3126</v>
      </c>
      <c r="I608" s="48">
        <v>53294.713600000003</v>
      </c>
      <c r="J608" s="48">
        <v>77343.751399999994</v>
      </c>
      <c r="K608" s="51">
        <v>527361.09979999997</v>
      </c>
      <c r="L608" s="51">
        <f t="shared" si="9"/>
        <v>2860803.8935999996</v>
      </c>
    </row>
    <row r="609" spans="1:12" ht="18">
      <c r="A609" s="45">
        <v>603</v>
      </c>
      <c r="B609" s="46">
        <v>603</v>
      </c>
      <c r="C609" s="47" t="s">
        <v>120</v>
      </c>
      <c r="D609" s="47" t="s">
        <v>588</v>
      </c>
      <c r="E609" s="48">
        <v>1817809.8592999999</v>
      </c>
      <c r="F609" s="48">
        <v>240769.43799999999</v>
      </c>
      <c r="G609" s="48">
        <v>96307.775200000004</v>
      </c>
      <c r="H609" s="48">
        <v>132838.3106</v>
      </c>
      <c r="I609" s="48">
        <v>55349.2961</v>
      </c>
      <c r="J609" s="48">
        <v>80325.4565</v>
      </c>
      <c r="K609" s="51">
        <v>547691.57579999999</v>
      </c>
      <c r="L609" s="51">
        <f t="shared" si="9"/>
        <v>2971091.7114999993</v>
      </c>
    </row>
    <row r="610" spans="1:12" ht="18">
      <c r="A610" s="45">
        <v>604</v>
      </c>
      <c r="B610" s="46">
        <v>604</v>
      </c>
      <c r="C610" s="47" t="s">
        <v>120</v>
      </c>
      <c r="D610" s="47" t="s">
        <v>590</v>
      </c>
      <c r="E610" s="48">
        <v>1787906.1939000001</v>
      </c>
      <c r="F610" s="48">
        <v>236808.68890000001</v>
      </c>
      <c r="G610" s="48">
        <v>94723.475600000005</v>
      </c>
      <c r="H610" s="48">
        <v>130653.06969999999</v>
      </c>
      <c r="I610" s="48">
        <v>54438.7791</v>
      </c>
      <c r="J610" s="48">
        <v>79004.072100000005</v>
      </c>
      <c r="K610" s="51">
        <v>538681.84050000005</v>
      </c>
      <c r="L610" s="51">
        <f t="shared" si="9"/>
        <v>2922216.1198</v>
      </c>
    </row>
    <row r="611" spans="1:12" ht="18">
      <c r="A611" s="45">
        <v>605</v>
      </c>
      <c r="B611" s="46">
        <v>605</v>
      </c>
      <c r="C611" s="47" t="s">
        <v>120</v>
      </c>
      <c r="D611" s="47" t="s">
        <v>592</v>
      </c>
      <c r="E611" s="48">
        <v>2029626.8333999999</v>
      </c>
      <c r="F611" s="48">
        <v>268824.65700000001</v>
      </c>
      <c r="G611" s="48">
        <v>107529.8628</v>
      </c>
      <c r="H611" s="48">
        <v>148317.05220000001</v>
      </c>
      <c r="I611" s="48">
        <v>61798.771699999998</v>
      </c>
      <c r="J611" s="48">
        <v>89685.233600000007</v>
      </c>
      <c r="K611" s="51">
        <v>611510.33649999998</v>
      </c>
      <c r="L611" s="51">
        <f t="shared" si="9"/>
        <v>3317292.7471999992</v>
      </c>
    </row>
    <row r="612" spans="1:12" ht="18">
      <c r="A612" s="45">
        <v>606</v>
      </c>
      <c r="B612" s="46">
        <v>606</v>
      </c>
      <c r="C612" s="47" t="s">
        <v>120</v>
      </c>
      <c r="D612" s="47" t="s">
        <v>594</v>
      </c>
      <c r="E612" s="48">
        <v>2149031.0315</v>
      </c>
      <c r="F612" s="48">
        <v>284639.77740000002</v>
      </c>
      <c r="G612" s="48">
        <v>113855.91099999999</v>
      </c>
      <c r="H612" s="48">
        <v>157042.63579999999</v>
      </c>
      <c r="I612" s="48">
        <v>65434.431600000004</v>
      </c>
      <c r="J612" s="48">
        <v>94961.4712</v>
      </c>
      <c r="K612" s="51">
        <v>647485.86670000001</v>
      </c>
      <c r="L612" s="51">
        <f t="shared" si="9"/>
        <v>3512451.1251999997</v>
      </c>
    </row>
    <row r="613" spans="1:12" ht="18">
      <c r="A613" s="45">
        <v>607</v>
      </c>
      <c r="B613" s="46">
        <v>607</v>
      </c>
      <c r="C613" s="47" t="s">
        <v>120</v>
      </c>
      <c r="D613" s="47" t="s">
        <v>596</v>
      </c>
      <c r="E613" s="48">
        <v>2483784.6343999999</v>
      </c>
      <c r="F613" s="48">
        <v>328977.98820000002</v>
      </c>
      <c r="G613" s="48">
        <v>131591.19529999999</v>
      </c>
      <c r="H613" s="48">
        <v>181505.09700000001</v>
      </c>
      <c r="I613" s="48">
        <v>75627.123699999996</v>
      </c>
      <c r="J613" s="48">
        <v>109753.5772</v>
      </c>
      <c r="K613" s="51">
        <v>748344.45059999998</v>
      </c>
      <c r="L613" s="51">
        <f t="shared" si="9"/>
        <v>4059584.0663999999</v>
      </c>
    </row>
    <row r="614" spans="1:12" ht="18">
      <c r="A614" s="45">
        <v>608</v>
      </c>
      <c r="B614" s="46">
        <v>608</v>
      </c>
      <c r="C614" s="47" t="s">
        <v>120</v>
      </c>
      <c r="D614" s="47" t="s">
        <v>598</v>
      </c>
      <c r="E614" s="48">
        <v>2315245.5438000001</v>
      </c>
      <c r="F614" s="48">
        <v>306654.93729999999</v>
      </c>
      <c r="G614" s="48">
        <v>122661.9749</v>
      </c>
      <c r="H614" s="48">
        <v>169188.93090000001</v>
      </c>
      <c r="I614" s="48">
        <v>70495.387900000002</v>
      </c>
      <c r="J614" s="48">
        <v>102306.1649</v>
      </c>
      <c r="K614" s="51">
        <v>697564.97019999998</v>
      </c>
      <c r="L614" s="51">
        <f t="shared" si="9"/>
        <v>3784117.9098999999</v>
      </c>
    </row>
    <row r="615" spans="1:12" ht="18">
      <c r="A615" s="45">
        <v>609</v>
      </c>
      <c r="B615" s="46">
        <v>609</v>
      </c>
      <c r="C615" s="47" t="s">
        <v>120</v>
      </c>
      <c r="D615" s="47" t="s">
        <v>600</v>
      </c>
      <c r="E615" s="48">
        <v>2018177.0504000001</v>
      </c>
      <c r="F615" s="48">
        <v>267308.13</v>
      </c>
      <c r="G615" s="48">
        <v>106923.25199999999</v>
      </c>
      <c r="H615" s="48">
        <v>147480.34760000001</v>
      </c>
      <c r="I615" s="48">
        <v>61450.144800000002</v>
      </c>
      <c r="J615" s="48">
        <v>89179.290200000003</v>
      </c>
      <c r="K615" s="51">
        <v>608060.60840000003</v>
      </c>
      <c r="L615" s="51">
        <f t="shared" si="9"/>
        <v>3298578.8234000001</v>
      </c>
    </row>
    <row r="616" spans="1:12" ht="18">
      <c r="A616" s="45">
        <v>610</v>
      </c>
      <c r="B616" s="46">
        <v>610</v>
      </c>
      <c r="C616" s="47" t="s">
        <v>120</v>
      </c>
      <c r="D616" s="47" t="s">
        <v>602</v>
      </c>
      <c r="E616" s="48">
        <v>1585926.4239000001</v>
      </c>
      <c r="F616" s="48">
        <v>210056.41039999999</v>
      </c>
      <c r="G616" s="48">
        <v>84022.564100000003</v>
      </c>
      <c r="H616" s="48">
        <v>115893.19190000001</v>
      </c>
      <c r="I616" s="48">
        <v>48288.83</v>
      </c>
      <c r="J616" s="48">
        <v>70078.981799999994</v>
      </c>
      <c r="K616" s="51">
        <v>477826.95079999999</v>
      </c>
      <c r="L616" s="51">
        <f t="shared" si="9"/>
        <v>2592093.3529000003</v>
      </c>
    </row>
    <row r="617" spans="1:12" ht="18">
      <c r="A617" s="45">
        <v>611</v>
      </c>
      <c r="B617" s="46">
        <v>611</v>
      </c>
      <c r="C617" s="47" t="s">
        <v>120</v>
      </c>
      <c r="D617" s="47" t="s">
        <v>344</v>
      </c>
      <c r="E617" s="48">
        <v>2043616.2925</v>
      </c>
      <c r="F617" s="48">
        <v>270677.5649</v>
      </c>
      <c r="G617" s="48">
        <v>108271.026</v>
      </c>
      <c r="H617" s="48">
        <v>149339.3462</v>
      </c>
      <c r="I617" s="48">
        <v>62224.727599999998</v>
      </c>
      <c r="J617" s="48">
        <v>90303.400399999999</v>
      </c>
      <c r="K617" s="51">
        <v>615725.2487</v>
      </c>
      <c r="L617" s="51">
        <f t="shared" si="9"/>
        <v>3340157.6063000001</v>
      </c>
    </row>
    <row r="618" spans="1:12" ht="18">
      <c r="A618" s="45">
        <v>612</v>
      </c>
      <c r="B618" s="46">
        <v>612</v>
      </c>
      <c r="C618" s="47" t="s">
        <v>120</v>
      </c>
      <c r="D618" s="47" t="s">
        <v>605</v>
      </c>
      <c r="E618" s="48">
        <v>1801727.1754999999</v>
      </c>
      <c r="F618" s="48">
        <v>238639.2819</v>
      </c>
      <c r="G618" s="48">
        <v>95455.712799999994</v>
      </c>
      <c r="H618" s="48">
        <v>131663.0521</v>
      </c>
      <c r="I618" s="48">
        <v>54859.605000000003</v>
      </c>
      <c r="J618" s="48">
        <v>79614.794200000004</v>
      </c>
      <c r="K618" s="51">
        <v>542845.99179999996</v>
      </c>
      <c r="L618" s="51">
        <f t="shared" si="9"/>
        <v>2944805.6132999999</v>
      </c>
    </row>
    <row r="619" spans="1:12" ht="18">
      <c r="A619" s="45">
        <v>613</v>
      </c>
      <c r="B619" s="46">
        <v>613</v>
      </c>
      <c r="C619" s="47" t="s">
        <v>120</v>
      </c>
      <c r="D619" s="47" t="s">
        <v>607</v>
      </c>
      <c r="E619" s="48">
        <v>1878320.0861</v>
      </c>
      <c r="F619" s="48">
        <v>248784.0349</v>
      </c>
      <c r="G619" s="48">
        <v>99513.614000000001</v>
      </c>
      <c r="H619" s="48">
        <v>137260.15719999999</v>
      </c>
      <c r="I619" s="48">
        <v>57191.732199999999</v>
      </c>
      <c r="J619" s="48">
        <v>82999.284899999999</v>
      </c>
      <c r="K619" s="51">
        <v>565922.82330000005</v>
      </c>
      <c r="L619" s="51">
        <f t="shared" si="9"/>
        <v>3069991.7325999998</v>
      </c>
    </row>
    <row r="620" spans="1:12" ht="18">
      <c r="A620" s="45">
        <v>614</v>
      </c>
      <c r="B620" s="46">
        <v>614</v>
      </c>
      <c r="C620" s="47" t="s">
        <v>120</v>
      </c>
      <c r="D620" s="47" t="s">
        <v>610</v>
      </c>
      <c r="E620" s="48">
        <v>1990445.2586999999</v>
      </c>
      <c r="F620" s="48">
        <v>263635.04619999998</v>
      </c>
      <c r="G620" s="48">
        <v>105454.01850000001</v>
      </c>
      <c r="H620" s="48">
        <v>145453.8186</v>
      </c>
      <c r="I620" s="48">
        <v>60605.757799999999</v>
      </c>
      <c r="J620" s="48">
        <v>87953.876600000003</v>
      </c>
      <c r="K620" s="51">
        <v>599705.24129999999</v>
      </c>
      <c r="L620" s="51">
        <f t="shared" si="9"/>
        <v>3253253.0176999997</v>
      </c>
    </row>
    <row r="621" spans="1:12" ht="18">
      <c r="A621" s="45">
        <v>615</v>
      </c>
      <c r="B621" s="46">
        <v>615</v>
      </c>
      <c r="C621" s="47" t="s">
        <v>120</v>
      </c>
      <c r="D621" s="47" t="s">
        <v>352</v>
      </c>
      <c r="E621" s="48">
        <v>1969839.7237</v>
      </c>
      <c r="F621" s="48">
        <v>260905.83720000001</v>
      </c>
      <c r="G621" s="48">
        <v>104362.3349</v>
      </c>
      <c r="H621" s="48">
        <v>143948.04810000001</v>
      </c>
      <c r="I621" s="48">
        <v>59978.3534</v>
      </c>
      <c r="J621" s="48">
        <v>87043.358399999997</v>
      </c>
      <c r="K621" s="51">
        <v>593496.9584</v>
      </c>
      <c r="L621" s="51">
        <f t="shared" si="9"/>
        <v>3219574.6140999999</v>
      </c>
    </row>
    <row r="622" spans="1:12" ht="18">
      <c r="A622" s="45">
        <v>616</v>
      </c>
      <c r="B622" s="46">
        <v>616</v>
      </c>
      <c r="C622" s="47" t="s">
        <v>120</v>
      </c>
      <c r="D622" s="47" t="s">
        <v>613</v>
      </c>
      <c r="E622" s="48">
        <v>2131292.3415999999</v>
      </c>
      <c r="F622" s="48">
        <v>282290.28279999999</v>
      </c>
      <c r="G622" s="48">
        <v>112916.1131</v>
      </c>
      <c r="H622" s="48">
        <v>155746.36290000001</v>
      </c>
      <c r="I622" s="48">
        <v>64894.317900000002</v>
      </c>
      <c r="J622" s="48">
        <v>94177.633300000001</v>
      </c>
      <c r="K622" s="51">
        <v>642141.34120000002</v>
      </c>
      <c r="L622" s="51">
        <f t="shared" si="9"/>
        <v>3483458.3928000005</v>
      </c>
    </row>
    <row r="623" spans="1:12" ht="18">
      <c r="A623" s="45">
        <v>617</v>
      </c>
      <c r="B623" s="46">
        <v>617</v>
      </c>
      <c r="C623" s="47" t="s">
        <v>120</v>
      </c>
      <c r="D623" s="47" t="s">
        <v>615</v>
      </c>
      <c r="E623" s="48">
        <v>1934501.2853000001</v>
      </c>
      <c r="F623" s="48">
        <v>256225.25090000001</v>
      </c>
      <c r="G623" s="48">
        <v>102490.1004</v>
      </c>
      <c r="H623" s="48">
        <v>141365.6557</v>
      </c>
      <c r="I623" s="48">
        <v>58902.356500000002</v>
      </c>
      <c r="J623" s="48">
        <v>85481.822</v>
      </c>
      <c r="K623" s="51">
        <v>582849.76950000005</v>
      </c>
      <c r="L623" s="51">
        <f t="shared" si="9"/>
        <v>3161816.2403000002</v>
      </c>
    </row>
    <row r="624" spans="1:12" ht="18">
      <c r="A624" s="45">
        <v>618</v>
      </c>
      <c r="B624" s="46">
        <v>618</v>
      </c>
      <c r="C624" s="47" t="s">
        <v>120</v>
      </c>
      <c r="D624" s="47" t="s">
        <v>617</v>
      </c>
      <c r="E624" s="48">
        <v>2378740.8001999999</v>
      </c>
      <c r="F624" s="48">
        <v>315064.90220000001</v>
      </c>
      <c r="G624" s="48">
        <v>126025.96090000001</v>
      </c>
      <c r="H624" s="48">
        <v>173828.91159999999</v>
      </c>
      <c r="I624" s="48">
        <v>72428.713199999998</v>
      </c>
      <c r="J624" s="48">
        <v>105111.8959</v>
      </c>
      <c r="K624" s="51">
        <v>716695.58330000006</v>
      </c>
      <c r="L624" s="51">
        <f t="shared" si="9"/>
        <v>3887896.7672999995</v>
      </c>
    </row>
    <row r="625" spans="1:12" ht="18">
      <c r="A625" s="45">
        <v>619</v>
      </c>
      <c r="B625" s="46">
        <v>619</v>
      </c>
      <c r="C625" s="47" t="s">
        <v>120</v>
      </c>
      <c r="D625" s="47" t="s">
        <v>619</v>
      </c>
      <c r="E625" s="48">
        <v>1972602.9346</v>
      </c>
      <c r="F625" s="48">
        <v>261271.8253</v>
      </c>
      <c r="G625" s="48">
        <v>104508.7301</v>
      </c>
      <c r="H625" s="48">
        <v>144149.97260000001</v>
      </c>
      <c r="I625" s="48">
        <v>60062.488599999997</v>
      </c>
      <c r="J625" s="48">
        <v>87165.459300000002</v>
      </c>
      <c r="K625" s="51">
        <v>594329.49170000001</v>
      </c>
      <c r="L625" s="51">
        <f t="shared" si="9"/>
        <v>3224090.9021999999</v>
      </c>
    </row>
    <row r="626" spans="1:12" ht="18">
      <c r="A626" s="45">
        <v>620</v>
      </c>
      <c r="B626" s="46">
        <v>620</v>
      </c>
      <c r="C626" s="47" t="s">
        <v>120</v>
      </c>
      <c r="D626" s="47" t="s">
        <v>621</v>
      </c>
      <c r="E626" s="48">
        <v>2598879.8201000001</v>
      </c>
      <c r="F626" s="48">
        <v>344222.3786</v>
      </c>
      <c r="G626" s="48">
        <v>137688.9515</v>
      </c>
      <c r="H626" s="48">
        <v>189915.79509999999</v>
      </c>
      <c r="I626" s="48">
        <v>79131.581300000005</v>
      </c>
      <c r="J626" s="48">
        <v>114839.40790000001</v>
      </c>
      <c r="K626" s="51">
        <v>783021.70979999995</v>
      </c>
      <c r="L626" s="51">
        <f t="shared" si="9"/>
        <v>4247699.6442999998</v>
      </c>
    </row>
    <row r="627" spans="1:12" ht="18">
      <c r="A627" s="45">
        <v>621</v>
      </c>
      <c r="B627" s="46">
        <v>621</v>
      </c>
      <c r="C627" s="47" t="s">
        <v>120</v>
      </c>
      <c r="D627" s="47" t="s">
        <v>623</v>
      </c>
      <c r="E627" s="48">
        <v>1778872.6399000001</v>
      </c>
      <c r="F627" s="48">
        <v>235612.19209999999</v>
      </c>
      <c r="G627" s="48">
        <v>94244.876799999998</v>
      </c>
      <c r="H627" s="48">
        <v>129992.9336</v>
      </c>
      <c r="I627" s="48">
        <v>54163.722300000001</v>
      </c>
      <c r="J627" s="48">
        <v>78604.897100000002</v>
      </c>
      <c r="K627" s="51">
        <v>535960.103</v>
      </c>
      <c r="L627" s="51">
        <f t="shared" si="9"/>
        <v>2907451.3648000006</v>
      </c>
    </row>
    <row r="628" spans="1:12" ht="18">
      <c r="A628" s="45">
        <v>622</v>
      </c>
      <c r="B628" s="46">
        <v>622</v>
      </c>
      <c r="C628" s="47" t="s">
        <v>120</v>
      </c>
      <c r="D628" s="47" t="s">
        <v>625</v>
      </c>
      <c r="E628" s="48">
        <v>2151631.2760999999</v>
      </c>
      <c r="F628" s="48">
        <v>284984.18050000002</v>
      </c>
      <c r="G628" s="48">
        <v>113993.6722</v>
      </c>
      <c r="H628" s="48">
        <v>157232.6513</v>
      </c>
      <c r="I628" s="48">
        <v>65513.604700000004</v>
      </c>
      <c r="J628" s="48">
        <v>95076.370999999999</v>
      </c>
      <c r="K628" s="51">
        <v>648269.29960000003</v>
      </c>
      <c r="L628" s="51">
        <f t="shared" si="9"/>
        <v>3516701.0554</v>
      </c>
    </row>
    <row r="629" spans="1:12" ht="18">
      <c r="A629" s="45">
        <v>623</v>
      </c>
      <c r="B629" s="46">
        <v>623</v>
      </c>
      <c r="C629" s="47" t="s">
        <v>120</v>
      </c>
      <c r="D629" s="47" t="s">
        <v>627</v>
      </c>
      <c r="E629" s="48">
        <v>2158530.1696000001</v>
      </c>
      <c r="F629" s="48">
        <v>285897.94099999999</v>
      </c>
      <c r="G629" s="48">
        <v>114359.1764</v>
      </c>
      <c r="H629" s="48">
        <v>157736.79500000001</v>
      </c>
      <c r="I629" s="48">
        <v>65723.664600000004</v>
      </c>
      <c r="J629" s="48">
        <v>95381.219500000007</v>
      </c>
      <c r="K629" s="51">
        <v>650347.88100000005</v>
      </c>
      <c r="L629" s="51">
        <f t="shared" si="9"/>
        <v>3527976.8471000004</v>
      </c>
    </row>
    <row r="630" spans="1:12" ht="18">
      <c r="A630" s="45">
        <v>624</v>
      </c>
      <c r="B630" s="46">
        <v>624</v>
      </c>
      <c r="C630" s="47" t="s">
        <v>120</v>
      </c>
      <c r="D630" s="47" t="s">
        <v>629</v>
      </c>
      <c r="E630" s="48">
        <v>1902152.0282999999</v>
      </c>
      <c r="F630" s="48">
        <v>251940.58249999999</v>
      </c>
      <c r="G630" s="48">
        <v>100776.23299999999</v>
      </c>
      <c r="H630" s="48">
        <v>139001.70069999999</v>
      </c>
      <c r="I630" s="48">
        <v>57917.3753</v>
      </c>
      <c r="J630" s="48">
        <v>84052.371700000003</v>
      </c>
      <c r="K630" s="51">
        <v>573103.19700000004</v>
      </c>
      <c r="L630" s="51">
        <f t="shared" si="9"/>
        <v>3108943.4885</v>
      </c>
    </row>
    <row r="631" spans="1:12" ht="18">
      <c r="A631" s="45">
        <v>625</v>
      </c>
      <c r="B631" s="46">
        <v>625</v>
      </c>
      <c r="C631" s="47" t="s">
        <v>120</v>
      </c>
      <c r="D631" s="47" t="s">
        <v>631</v>
      </c>
      <c r="E631" s="48">
        <v>2116286.5501000001</v>
      </c>
      <c r="F631" s="48">
        <v>280302.76140000002</v>
      </c>
      <c r="G631" s="48">
        <v>112121.10460000001</v>
      </c>
      <c r="H631" s="48">
        <v>154649.79939999999</v>
      </c>
      <c r="I631" s="48">
        <v>64437.416400000002</v>
      </c>
      <c r="J631" s="48">
        <v>93514.556800000006</v>
      </c>
      <c r="K631" s="51">
        <v>637620.21620000002</v>
      </c>
      <c r="L631" s="51">
        <f t="shared" si="9"/>
        <v>3458932.4049000004</v>
      </c>
    </row>
    <row r="632" spans="1:12" ht="18">
      <c r="A632" s="45">
        <v>626</v>
      </c>
      <c r="B632" s="46">
        <v>626</v>
      </c>
      <c r="C632" s="47" t="s">
        <v>121</v>
      </c>
      <c r="D632" s="47" t="s">
        <v>634</v>
      </c>
      <c r="E632" s="48">
        <v>2082828.2801999999</v>
      </c>
      <c r="F632" s="48">
        <v>275871.20400000003</v>
      </c>
      <c r="G632" s="48">
        <v>110348.4816</v>
      </c>
      <c r="H632" s="48">
        <v>152204.80220000001</v>
      </c>
      <c r="I632" s="48">
        <v>63418.667600000001</v>
      </c>
      <c r="J632" s="48">
        <v>92036.1014</v>
      </c>
      <c r="K632" s="51">
        <v>627539.50699999998</v>
      </c>
      <c r="L632" s="51">
        <f t="shared" si="9"/>
        <v>3404247.0439999998</v>
      </c>
    </row>
    <row r="633" spans="1:12" ht="18">
      <c r="A633" s="45">
        <v>627</v>
      </c>
      <c r="B633" s="46">
        <v>627</v>
      </c>
      <c r="C633" s="47" t="s">
        <v>121</v>
      </c>
      <c r="D633" s="47" t="s">
        <v>636</v>
      </c>
      <c r="E633" s="48">
        <v>2418784.9816999999</v>
      </c>
      <c r="F633" s="48">
        <v>320368.76559999998</v>
      </c>
      <c r="G633" s="48">
        <v>128147.5062</v>
      </c>
      <c r="H633" s="48">
        <v>176755.18100000001</v>
      </c>
      <c r="I633" s="48">
        <v>73647.992100000003</v>
      </c>
      <c r="J633" s="48">
        <v>106881.3698</v>
      </c>
      <c r="K633" s="51">
        <v>728760.57499999995</v>
      </c>
      <c r="L633" s="51">
        <f t="shared" si="9"/>
        <v>3953346.3713999996</v>
      </c>
    </row>
    <row r="634" spans="1:12" ht="18">
      <c r="A634" s="45">
        <v>628</v>
      </c>
      <c r="B634" s="46">
        <v>628</v>
      </c>
      <c r="C634" s="47" t="s">
        <v>121</v>
      </c>
      <c r="D634" s="47" t="s">
        <v>638</v>
      </c>
      <c r="E634" s="48">
        <v>2409374.1406999999</v>
      </c>
      <c r="F634" s="48">
        <v>319122.29700000002</v>
      </c>
      <c r="G634" s="48">
        <v>127648.9188</v>
      </c>
      <c r="H634" s="48">
        <v>176067.4742</v>
      </c>
      <c r="I634" s="48">
        <v>73361.4476</v>
      </c>
      <c r="J634" s="48">
        <v>106465.5232</v>
      </c>
      <c r="K634" s="51">
        <v>725925.16379999998</v>
      </c>
      <c r="L634" s="51">
        <f t="shared" si="9"/>
        <v>3937964.9653000003</v>
      </c>
    </row>
    <row r="635" spans="1:12" ht="18">
      <c r="A635" s="45">
        <v>629</v>
      </c>
      <c r="B635" s="46">
        <v>629</v>
      </c>
      <c r="C635" s="47" t="s">
        <v>121</v>
      </c>
      <c r="D635" s="47" t="s">
        <v>640</v>
      </c>
      <c r="E635" s="48">
        <v>2581360.9156999998</v>
      </c>
      <c r="F635" s="48">
        <v>341901.99469999998</v>
      </c>
      <c r="G635" s="48">
        <v>136760.79790000001</v>
      </c>
      <c r="H635" s="48">
        <v>188635.5833</v>
      </c>
      <c r="I635" s="48">
        <v>78598.159700000004</v>
      </c>
      <c r="J635" s="48">
        <v>114065.2819</v>
      </c>
      <c r="K635" s="51">
        <v>777743.40399999998</v>
      </c>
      <c r="L635" s="51">
        <f t="shared" si="9"/>
        <v>4219066.1371999998</v>
      </c>
    </row>
    <row r="636" spans="1:12" ht="18">
      <c r="A636" s="45">
        <v>630</v>
      </c>
      <c r="B636" s="46">
        <v>630</v>
      </c>
      <c r="C636" s="47" t="s">
        <v>121</v>
      </c>
      <c r="D636" s="47" t="s">
        <v>642</v>
      </c>
      <c r="E636" s="48">
        <v>2619049.5997000001</v>
      </c>
      <c r="F636" s="48">
        <v>346893.87170000002</v>
      </c>
      <c r="G636" s="48">
        <v>138757.54870000001</v>
      </c>
      <c r="H636" s="48">
        <v>191389.72229999999</v>
      </c>
      <c r="I636" s="48">
        <v>79745.717600000004</v>
      </c>
      <c r="J636" s="48">
        <v>115730.671</v>
      </c>
      <c r="K636" s="51">
        <v>789098.70310000004</v>
      </c>
      <c r="L636" s="51">
        <f t="shared" si="9"/>
        <v>4280665.8341000006</v>
      </c>
    </row>
    <row r="637" spans="1:12" ht="18">
      <c r="A637" s="45">
        <v>631</v>
      </c>
      <c r="B637" s="46">
        <v>631</v>
      </c>
      <c r="C637" s="47" t="s">
        <v>121</v>
      </c>
      <c r="D637" s="47" t="s">
        <v>643</v>
      </c>
      <c r="E637" s="48">
        <v>2691849.8772</v>
      </c>
      <c r="F637" s="48">
        <v>356536.28940000001</v>
      </c>
      <c r="G637" s="48">
        <v>142614.51579999999</v>
      </c>
      <c r="H637" s="48">
        <v>196709.67689999999</v>
      </c>
      <c r="I637" s="48">
        <v>81962.365399999995</v>
      </c>
      <c r="J637" s="48">
        <v>118947.5726</v>
      </c>
      <c r="K637" s="51">
        <v>811032.84459999995</v>
      </c>
      <c r="L637" s="51">
        <f t="shared" si="9"/>
        <v>4399653.1419000002</v>
      </c>
    </row>
    <row r="638" spans="1:12" ht="36">
      <c r="A638" s="45">
        <v>632</v>
      </c>
      <c r="B638" s="46">
        <v>632</v>
      </c>
      <c r="C638" s="47" t="s">
        <v>121</v>
      </c>
      <c r="D638" s="47" t="s">
        <v>646</v>
      </c>
      <c r="E638" s="48">
        <v>2918343.0457000001</v>
      </c>
      <c r="F638" s="48">
        <v>386535.37459999998</v>
      </c>
      <c r="G638" s="48">
        <v>154614.14989999999</v>
      </c>
      <c r="H638" s="48">
        <v>213260.8964</v>
      </c>
      <c r="I638" s="48">
        <v>88858.7068</v>
      </c>
      <c r="J638" s="48">
        <v>128955.86199999999</v>
      </c>
      <c r="K638" s="51">
        <v>879273.4253</v>
      </c>
      <c r="L638" s="51">
        <f t="shared" si="9"/>
        <v>4769841.4607000006</v>
      </c>
    </row>
    <row r="639" spans="1:12" ht="36">
      <c r="A639" s="45">
        <v>633</v>
      </c>
      <c r="B639" s="46">
        <v>633</v>
      </c>
      <c r="C639" s="47" t="s">
        <v>121</v>
      </c>
      <c r="D639" s="47" t="s">
        <v>648</v>
      </c>
      <c r="E639" s="48">
        <v>2147793.3821999999</v>
      </c>
      <c r="F639" s="48">
        <v>284475.8504</v>
      </c>
      <c r="G639" s="48">
        <v>113790.34020000001</v>
      </c>
      <c r="H639" s="48">
        <v>156952.19330000001</v>
      </c>
      <c r="I639" s="48">
        <v>65396.747199999998</v>
      </c>
      <c r="J639" s="48">
        <v>94906.781900000002</v>
      </c>
      <c r="K639" s="51">
        <v>647112.97279999999</v>
      </c>
      <c r="L639" s="51">
        <f t="shared" si="9"/>
        <v>3510428.2679999997</v>
      </c>
    </row>
    <row r="640" spans="1:12" ht="36">
      <c r="A640" s="45">
        <v>634</v>
      </c>
      <c r="B640" s="46">
        <v>634</v>
      </c>
      <c r="C640" s="47" t="s">
        <v>121</v>
      </c>
      <c r="D640" s="47" t="s">
        <v>650</v>
      </c>
      <c r="E640" s="48">
        <v>2548977.4733000002</v>
      </c>
      <c r="F640" s="48">
        <v>337612.79849999998</v>
      </c>
      <c r="G640" s="48">
        <v>135045.1194</v>
      </c>
      <c r="H640" s="48">
        <v>186269.13020000001</v>
      </c>
      <c r="I640" s="48">
        <v>77612.137600000002</v>
      </c>
      <c r="J640" s="48">
        <v>112634.321</v>
      </c>
      <c r="K640" s="51">
        <v>767986.53170000005</v>
      </c>
      <c r="L640" s="51">
        <f t="shared" si="9"/>
        <v>4166137.5117000006</v>
      </c>
    </row>
    <row r="641" spans="1:12" ht="36">
      <c r="A641" s="45">
        <v>635</v>
      </c>
      <c r="B641" s="46">
        <v>635</v>
      </c>
      <c r="C641" s="47" t="s">
        <v>121</v>
      </c>
      <c r="D641" s="47" t="s">
        <v>652</v>
      </c>
      <c r="E641" s="48">
        <v>2668662.2836000002</v>
      </c>
      <c r="F641" s="48">
        <v>353465.08600000001</v>
      </c>
      <c r="G641" s="48">
        <v>141386.0344</v>
      </c>
      <c r="H641" s="48">
        <v>195015.2199</v>
      </c>
      <c r="I641" s="48">
        <v>81256.3416</v>
      </c>
      <c r="J641" s="48">
        <v>117922.9583</v>
      </c>
      <c r="K641" s="51">
        <v>804046.60809999995</v>
      </c>
      <c r="L641" s="51">
        <f t="shared" si="9"/>
        <v>4361754.5318999998</v>
      </c>
    </row>
    <row r="642" spans="1:12" ht="36">
      <c r="A642" s="45">
        <v>636</v>
      </c>
      <c r="B642" s="46">
        <v>636</v>
      </c>
      <c r="C642" s="47" t="s">
        <v>121</v>
      </c>
      <c r="D642" s="47" t="s">
        <v>654</v>
      </c>
      <c r="E642" s="48">
        <v>1930072.0696</v>
      </c>
      <c r="F642" s="48">
        <v>255638.6</v>
      </c>
      <c r="G642" s="48">
        <v>102255.44</v>
      </c>
      <c r="H642" s="48">
        <v>141041.98620000001</v>
      </c>
      <c r="I642" s="48">
        <v>58767.494200000001</v>
      </c>
      <c r="J642" s="48">
        <v>85286.103700000007</v>
      </c>
      <c r="K642" s="51">
        <v>581515.28220000002</v>
      </c>
      <c r="L642" s="51">
        <f t="shared" si="9"/>
        <v>3154576.9759</v>
      </c>
    </row>
    <row r="643" spans="1:12" ht="18">
      <c r="A643" s="45">
        <v>637</v>
      </c>
      <c r="B643" s="46">
        <v>637</v>
      </c>
      <c r="C643" s="47" t="s">
        <v>121</v>
      </c>
      <c r="D643" s="47" t="s">
        <v>656</v>
      </c>
      <c r="E643" s="48">
        <v>2012834.32</v>
      </c>
      <c r="F643" s="48">
        <v>266600.48379999999</v>
      </c>
      <c r="G643" s="48">
        <v>106640.19349999999</v>
      </c>
      <c r="H643" s="48">
        <v>147089.9221</v>
      </c>
      <c r="I643" s="48">
        <v>61287.467499999999</v>
      </c>
      <c r="J643" s="48">
        <v>88943.205400000006</v>
      </c>
      <c r="K643" s="51">
        <v>606450.88650000002</v>
      </c>
      <c r="L643" s="51">
        <f t="shared" si="9"/>
        <v>3289846.4787999997</v>
      </c>
    </row>
    <row r="644" spans="1:12" ht="18">
      <c r="A644" s="45">
        <v>638</v>
      </c>
      <c r="B644" s="46">
        <v>638</v>
      </c>
      <c r="C644" s="47" t="s">
        <v>121</v>
      </c>
      <c r="D644" s="47" t="s">
        <v>658</v>
      </c>
      <c r="E644" s="48">
        <v>1973187.8925000001</v>
      </c>
      <c r="F644" s="48">
        <v>261349.30309999999</v>
      </c>
      <c r="G644" s="48">
        <v>104539.7212</v>
      </c>
      <c r="H644" s="48">
        <v>144192.71900000001</v>
      </c>
      <c r="I644" s="48">
        <v>60080.299599999998</v>
      </c>
      <c r="J644" s="48">
        <v>87191.307400000005</v>
      </c>
      <c r="K644" s="51">
        <v>594505.73490000004</v>
      </c>
      <c r="L644" s="51">
        <f t="shared" si="9"/>
        <v>3225046.9777000002</v>
      </c>
    </row>
    <row r="645" spans="1:12" ht="18">
      <c r="A645" s="45">
        <v>639</v>
      </c>
      <c r="B645" s="46">
        <v>639</v>
      </c>
      <c r="C645" s="47" t="s">
        <v>121</v>
      </c>
      <c r="D645" s="47" t="s">
        <v>660</v>
      </c>
      <c r="E645" s="48">
        <v>2930704.8632999999</v>
      </c>
      <c r="F645" s="48">
        <v>388172.7009</v>
      </c>
      <c r="G645" s="48">
        <v>155269.08040000001</v>
      </c>
      <c r="H645" s="48">
        <v>214164.2488</v>
      </c>
      <c r="I645" s="48">
        <v>89235.103700000007</v>
      </c>
      <c r="J645" s="48">
        <v>129502.10649999999</v>
      </c>
      <c r="K645" s="51">
        <v>882997.94209999999</v>
      </c>
      <c r="L645" s="51">
        <f t="shared" si="9"/>
        <v>4790046.0456999997</v>
      </c>
    </row>
    <row r="646" spans="1:12" ht="18">
      <c r="A646" s="45">
        <v>640</v>
      </c>
      <c r="B646" s="46">
        <v>640</v>
      </c>
      <c r="C646" s="47" t="s">
        <v>121</v>
      </c>
      <c r="D646" s="47" t="s">
        <v>662</v>
      </c>
      <c r="E646" s="48">
        <v>1998466.9221000001</v>
      </c>
      <c r="F646" s="48">
        <v>264697.51779999997</v>
      </c>
      <c r="G646" s="48">
        <v>105879.0071</v>
      </c>
      <c r="H646" s="48">
        <v>146040.0098</v>
      </c>
      <c r="I646" s="48">
        <v>60850.004099999998</v>
      </c>
      <c r="J646" s="48">
        <v>88308.338199999998</v>
      </c>
      <c r="K646" s="51">
        <v>602122.10439999995</v>
      </c>
      <c r="L646" s="51">
        <f t="shared" si="9"/>
        <v>3266363.9035000005</v>
      </c>
    </row>
    <row r="647" spans="1:12" ht="18">
      <c r="A647" s="45">
        <v>641</v>
      </c>
      <c r="B647" s="46">
        <v>641</v>
      </c>
      <c r="C647" s="47" t="s">
        <v>121</v>
      </c>
      <c r="D647" s="47" t="s">
        <v>664</v>
      </c>
      <c r="E647" s="48">
        <v>2097107.3687</v>
      </c>
      <c r="F647" s="48">
        <v>277762.47330000001</v>
      </c>
      <c r="G647" s="48">
        <v>111104.9893</v>
      </c>
      <c r="H647" s="48">
        <v>153248.26120000001</v>
      </c>
      <c r="I647" s="48">
        <v>63853.4421</v>
      </c>
      <c r="J647" s="48">
        <v>92667.066300000006</v>
      </c>
      <c r="K647" s="51">
        <v>631841.68220000004</v>
      </c>
      <c r="L647" s="51">
        <f t="shared" si="9"/>
        <v>3427585.2831000006</v>
      </c>
    </row>
    <row r="648" spans="1:12" ht="18">
      <c r="A648" s="45">
        <v>642</v>
      </c>
      <c r="B648" s="46">
        <v>642</v>
      </c>
      <c r="C648" s="47" t="s">
        <v>121</v>
      </c>
      <c r="D648" s="47" t="s">
        <v>666</v>
      </c>
      <c r="E648" s="48">
        <v>2739906.1472999998</v>
      </c>
      <c r="F648" s="48">
        <v>362901.35619999998</v>
      </c>
      <c r="G648" s="48">
        <v>145160.54250000001</v>
      </c>
      <c r="H648" s="48">
        <v>200221.43789999999</v>
      </c>
      <c r="I648" s="48">
        <v>83425.599100000007</v>
      </c>
      <c r="J648" s="48">
        <v>121071.0851</v>
      </c>
      <c r="K648" s="51">
        <v>825511.81460000004</v>
      </c>
      <c r="L648" s="51">
        <f t="shared" ref="L648:L711" si="10">E648+F648+G648+H648+I648+J648+K648</f>
        <v>4478197.9826999996</v>
      </c>
    </row>
    <row r="649" spans="1:12" ht="18">
      <c r="A649" s="45">
        <v>643</v>
      </c>
      <c r="B649" s="46">
        <v>643</v>
      </c>
      <c r="C649" s="47" t="s">
        <v>121</v>
      </c>
      <c r="D649" s="47" t="s">
        <v>668</v>
      </c>
      <c r="E649" s="48">
        <v>2369128.8566999999</v>
      </c>
      <c r="F649" s="48">
        <v>313791.79759999999</v>
      </c>
      <c r="G649" s="48">
        <v>125516.719</v>
      </c>
      <c r="H649" s="48">
        <v>173126.50899999999</v>
      </c>
      <c r="I649" s="48">
        <v>72136.045400000003</v>
      </c>
      <c r="J649" s="48">
        <v>104687.163</v>
      </c>
      <c r="K649" s="51">
        <v>713799.58149999997</v>
      </c>
      <c r="L649" s="51">
        <f t="shared" si="10"/>
        <v>3872186.6722000004</v>
      </c>
    </row>
    <row r="650" spans="1:12" ht="18">
      <c r="A650" s="45">
        <v>644</v>
      </c>
      <c r="B650" s="46">
        <v>644</v>
      </c>
      <c r="C650" s="47" t="s">
        <v>121</v>
      </c>
      <c r="D650" s="47" t="s">
        <v>670</v>
      </c>
      <c r="E650" s="48">
        <v>2174894.9295000001</v>
      </c>
      <c r="F650" s="48">
        <v>288065.45809999999</v>
      </c>
      <c r="G650" s="48">
        <v>115226.1832</v>
      </c>
      <c r="H650" s="48">
        <v>158932.66649999999</v>
      </c>
      <c r="I650" s="48">
        <v>66221.944399999993</v>
      </c>
      <c r="J650" s="48">
        <v>96104.3462</v>
      </c>
      <c r="K650" s="51">
        <v>655278.4523</v>
      </c>
      <c r="L650" s="51">
        <f t="shared" si="10"/>
        <v>3554723.9801999996</v>
      </c>
    </row>
    <row r="651" spans="1:12" ht="18">
      <c r="A651" s="45">
        <v>645</v>
      </c>
      <c r="B651" s="46">
        <v>645</v>
      </c>
      <c r="C651" s="47" t="s">
        <v>121</v>
      </c>
      <c r="D651" s="47" t="s">
        <v>672</v>
      </c>
      <c r="E651" s="48">
        <v>1963806.1072</v>
      </c>
      <c r="F651" s="48">
        <v>260106.68299999999</v>
      </c>
      <c r="G651" s="48">
        <v>104042.6732</v>
      </c>
      <c r="H651" s="48">
        <v>143507.1354</v>
      </c>
      <c r="I651" s="48">
        <v>59794.639799999997</v>
      </c>
      <c r="J651" s="48">
        <v>86776.744699999996</v>
      </c>
      <c r="K651" s="51">
        <v>591679.07799999998</v>
      </c>
      <c r="L651" s="51">
        <f t="shared" si="10"/>
        <v>3209713.0613000002</v>
      </c>
    </row>
    <row r="652" spans="1:12" ht="18">
      <c r="A652" s="45">
        <v>646</v>
      </c>
      <c r="B652" s="46">
        <v>646</v>
      </c>
      <c r="C652" s="47" t="s">
        <v>121</v>
      </c>
      <c r="D652" s="47" t="s">
        <v>674</v>
      </c>
      <c r="E652" s="48">
        <v>2425288.9764</v>
      </c>
      <c r="F652" s="48">
        <v>321230.22149999999</v>
      </c>
      <c r="G652" s="48">
        <v>128492.0886</v>
      </c>
      <c r="H652" s="48">
        <v>177230.46710000001</v>
      </c>
      <c r="I652" s="48">
        <v>73846.027900000001</v>
      </c>
      <c r="J652" s="48">
        <v>107168.7686</v>
      </c>
      <c r="K652" s="51">
        <v>730720.17660000001</v>
      </c>
      <c r="L652" s="51">
        <f t="shared" si="10"/>
        <v>3963976.7267</v>
      </c>
    </row>
    <row r="653" spans="1:12" ht="18">
      <c r="A653" s="45">
        <v>647</v>
      </c>
      <c r="B653" s="46">
        <v>647</v>
      </c>
      <c r="C653" s="47" t="s">
        <v>121</v>
      </c>
      <c r="D653" s="47" t="s">
        <v>676</v>
      </c>
      <c r="E653" s="48">
        <v>2246459.3933000001</v>
      </c>
      <c r="F653" s="48">
        <v>297544.19189999998</v>
      </c>
      <c r="G653" s="48">
        <v>119017.6768</v>
      </c>
      <c r="H653" s="48">
        <v>164162.31280000001</v>
      </c>
      <c r="I653" s="48">
        <v>68400.963699999993</v>
      </c>
      <c r="J653" s="48">
        <v>99266.6397</v>
      </c>
      <c r="K653" s="51">
        <v>676840.25300000003</v>
      </c>
      <c r="L653" s="51">
        <f t="shared" si="10"/>
        <v>3671691.4312000005</v>
      </c>
    </row>
    <row r="654" spans="1:12" ht="36">
      <c r="A654" s="45">
        <v>648</v>
      </c>
      <c r="B654" s="46">
        <v>648</v>
      </c>
      <c r="C654" s="47" t="s">
        <v>121</v>
      </c>
      <c r="D654" s="47" t="s">
        <v>678</v>
      </c>
      <c r="E654" s="48">
        <v>2325649.8122999999</v>
      </c>
      <c r="F654" s="48">
        <v>308032.98560000001</v>
      </c>
      <c r="G654" s="48">
        <v>123213.1943</v>
      </c>
      <c r="H654" s="48">
        <v>169949.2335</v>
      </c>
      <c r="I654" s="48">
        <v>70812.180600000007</v>
      </c>
      <c r="J654" s="48">
        <v>102765.90919999999</v>
      </c>
      <c r="K654" s="51">
        <v>700699.69310000003</v>
      </c>
      <c r="L654" s="51">
        <f t="shared" si="10"/>
        <v>3801123.0086000003</v>
      </c>
    </row>
    <row r="655" spans="1:12" ht="36">
      <c r="A655" s="45">
        <v>649</v>
      </c>
      <c r="B655" s="46">
        <v>649</v>
      </c>
      <c r="C655" s="47" t="s">
        <v>121</v>
      </c>
      <c r="D655" s="47" t="s">
        <v>680</v>
      </c>
      <c r="E655" s="48">
        <v>1990925.844</v>
      </c>
      <c r="F655" s="48">
        <v>263698.69990000001</v>
      </c>
      <c r="G655" s="48">
        <v>105479.48</v>
      </c>
      <c r="H655" s="48">
        <v>145488.93789999999</v>
      </c>
      <c r="I655" s="48">
        <v>60620.390800000001</v>
      </c>
      <c r="J655" s="48">
        <v>87975.112699999998</v>
      </c>
      <c r="K655" s="51">
        <v>599850.03780000005</v>
      </c>
      <c r="L655" s="51">
        <f t="shared" si="10"/>
        <v>3254038.5030999999</v>
      </c>
    </row>
    <row r="656" spans="1:12" ht="18">
      <c r="A656" s="45">
        <v>650</v>
      </c>
      <c r="B656" s="46">
        <v>650</v>
      </c>
      <c r="C656" s="47" t="s">
        <v>121</v>
      </c>
      <c r="D656" s="47" t="s">
        <v>682</v>
      </c>
      <c r="E656" s="48">
        <v>1821893.2285</v>
      </c>
      <c r="F656" s="48">
        <v>241310.28140000001</v>
      </c>
      <c r="G656" s="48">
        <v>96524.112599999993</v>
      </c>
      <c r="H656" s="48">
        <v>133136.70699999999</v>
      </c>
      <c r="I656" s="48">
        <v>55473.627899999999</v>
      </c>
      <c r="J656" s="48">
        <v>80505.892600000006</v>
      </c>
      <c r="K656" s="51">
        <v>548921.86230000004</v>
      </c>
      <c r="L656" s="51">
        <f t="shared" si="10"/>
        <v>2977765.7123000002</v>
      </c>
    </row>
    <row r="657" spans="1:12" ht="18">
      <c r="A657" s="45">
        <v>651</v>
      </c>
      <c r="B657" s="46">
        <v>651</v>
      </c>
      <c r="C657" s="47" t="s">
        <v>121</v>
      </c>
      <c r="D657" s="47" t="s">
        <v>684</v>
      </c>
      <c r="E657" s="48">
        <v>2415023.2456</v>
      </c>
      <c r="F657" s="48">
        <v>319870.52250000002</v>
      </c>
      <c r="G657" s="48">
        <v>127948.209</v>
      </c>
      <c r="H657" s="48">
        <v>176480.28829999999</v>
      </c>
      <c r="I657" s="48">
        <v>73533.453500000003</v>
      </c>
      <c r="J657" s="48">
        <v>106715.1461</v>
      </c>
      <c r="K657" s="51">
        <v>727627.19400000002</v>
      </c>
      <c r="L657" s="51">
        <f t="shared" si="10"/>
        <v>3947198.0589999999</v>
      </c>
    </row>
    <row r="658" spans="1:12" ht="18">
      <c r="A658" s="45">
        <v>652</v>
      </c>
      <c r="B658" s="46">
        <v>652</v>
      </c>
      <c r="C658" s="47" t="s">
        <v>121</v>
      </c>
      <c r="D658" s="47" t="s">
        <v>686</v>
      </c>
      <c r="E658" s="48">
        <v>2631235.3254</v>
      </c>
      <c r="F658" s="48">
        <v>348507.87459999998</v>
      </c>
      <c r="G658" s="48">
        <v>139403.14980000001</v>
      </c>
      <c r="H658" s="48">
        <v>192280.20670000001</v>
      </c>
      <c r="I658" s="48">
        <v>80116.752800000002</v>
      </c>
      <c r="J658" s="48">
        <v>116269.13430000001</v>
      </c>
      <c r="K658" s="51">
        <v>792770.16480000003</v>
      </c>
      <c r="L658" s="51">
        <f t="shared" si="10"/>
        <v>4300582.6084000003</v>
      </c>
    </row>
    <row r="659" spans="1:12" ht="18">
      <c r="A659" s="45">
        <v>653</v>
      </c>
      <c r="B659" s="46">
        <v>653</v>
      </c>
      <c r="C659" s="47" t="s">
        <v>121</v>
      </c>
      <c r="D659" s="47" t="s">
        <v>688</v>
      </c>
      <c r="E659" s="48">
        <v>2015276.1033999999</v>
      </c>
      <c r="F659" s="48">
        <v>266923.89870000002</v>
      </c>
      <c r="G659" s="48">
        <v>106769.5595</v>
      </c>
      <c r="H659" s="48">
        <v>147268.3579</v>
      </c>
      <c r="I659" s="48">
        <v>61361.815799999997</v>
      </c>
      <c r="J659" s="48">
        <v>89051.103000000003</v>
      </c>
      <c r="K659" s="51">
        <v>607186.57629999996</v>
      </c>
      <c r="L659" s="51">
        <f t="shared" si="10"/>
        <v>3293837.4146000003</v>
      </c>
    </row>
    <row r="660" spans="1:12" ht="18">
      <c r="A660" s="45">
        <v>654</v>
      </c>
      <c r="B660" s="46">
        <v>654</v>
      </c>
      <c r="C660" s="47" t="s">
        <v>121</v>
      </c>
      <c r="D660" s="47" t="s">
        <v>690</v>
      </c>
      <c r="E660" s="48">
        <v>2423603.0658999998</v>
      </c>
      <c r="F660" s="48">
        <v>321006.92219999997</v>
      </c>
      <c r="G660" s="48">
        <v>128402.7689</v>
      </c>
      <c r="H660" s="48">
        <v>177107.26740000001</v>
      </c>
      <c r="I660" s="48">
        <v>73794.694799999997</v>
      </c>
      <c r="J660" s="48">
        <v>107094.2715</v>
      </c>
      <c r="K660" s="51">
        <v>730212.22519999999</v>
      </c>
      <c r="L660" s="51">
        <f t="shared" si="10"/>
        <v>3961221.2158999993</v>
      </c>
    </row>
    <row r="661" spans="1:12" ht="18">
      <c r="A661" s="45">
        <v>655</v>
      </c>
      <c r="B661" s="46">
        <v>655</v>
      </c>
      <c r="C661" s="47" t="s">
        <v>121</v>
      </c>
      <c r="D661" s="47" t="s">
        <v>692</v>
      </c>
      <c r="E661" s="48">
        <v>2046329.6565</v>
      </c>
      <c r="F661" s="48">
        <v>271036.95079999999</v>
      </c>
      <c r="G661" s="48">
        <v>108414.7803</v>
      </c>
      <c r="H661" s="48">
        <v>149537.628</v>
      </c>
      <c r="I661" s="48">
        <v>62307.345000000001</v>
      </c>
      <c r="J661" s="48">
        <v>90423.298699999999</v>
      </c>
      <c r="K661" s="51">
        <v>616542.7635</v>
      </c>
      <c r="L661" s="51">
        <f t="shared" si="10"/>
        <v>3344592.4228000008</v>
      </c>
    </row>
    <row r="662" spans="1:12" ht="18">
      <c r="A662" s="45">
        <v>656</v>
      </c>
      <c r="B662" s="46">
        <v>656</v>
      </c>
      <c r="C662" s="47" t="s">
        <v>121</v>
      </c>
      <c r="D662" s="47" t="s">
        <v>694</v>
      </c>
      <c r="E662" s="48">
        <v>2055262.7997000001</v>
      </c>
      <c r="F662" s="48">
        <v>272220.14809999999</v>
      </c>
      <c r="G662" s="48">
        <v>108888.05929999999</v>
      </c>
      <c r="H662" s="48">
        <v>150190.42660000001</v>
      </c>
      <c r="I662" s="48">
        <v>62579.344400000002</v>
      </c>
      <c r="J662" s="48">
        <v>90818.036800000002</v>
      </c>
      <c r="K662" s="51">
        <v>619234.24820000003</v>
      </c>
      <c r="L662" s="51">
        <f t="shared" si="10"/>
        <v>3359193.0630999999</v>
      </c>
    </row>
    <row r="663" spans="1:12" ht="18">
      <c r="A663" s="45">
        <v>657</v>
      </c>
      <c r="B663" s="46">
        <v>657</v>
      </c>
      <c r="C663" s="47" t="s">
        <v>121</v>
      </c>
      <c r="D663" s="47" t="s">
        <v>696</v>
      </c>
      <c r="E663" s="48">
        <v>2045282.5822999999</v>
      </c>
      <c r="F663" s="48">
        <v>270898.26549999998</v>
      </c>
      <c r="G663" s="48">
        <v>108359.30620000001</v>
      </c>
      <c r="H663" s="48">
        <v>149461.11199999999</v>
      </c>
      <c r="I663" s="48">
        <v>62275.463300000003</v>
      </c>
      <c r="J663" s="48">
        <v>90377.030499999993</v>
      </c>
      <c r="K663" s="51">
        <v>616227.28839999996</v>
      </c>
      <c r="L663" s="51">
        <f t="shared" si="10"/>
        <v>3342881.0481999996</v>
      </c>
    </row>
    <row r="664" spans="1:12" ht="18">
      <c r="A664" s="45">
        <v>658</v>
      </c>
      <c r="B664" s="46">
        <v>658</v>
      </c>
      <c r="C664" s="47" t="s">
        <v>121</v>
      </c>
      <c r="D664" s="47" t="s">
        <v>698</v>
      </c>
      <c r="E664" s="48">
        <v>2357576.094</v>
      </c>
      <c r="F664" s="48">
        <v>312261.63079999998</v>
      </c>
      <c r="G664" s="48">
        <v>124904.6523</v>
      </c>
      <c r="H664" s="48">
        <v>172282.27910000001</v>
      </c>
      <c r="I664" s="48">
        <v>71784.282900000006</v>
      </c>
      <c r="J664" s="48">
        <v>104176.66899999999</v>
      </c>
      <c r="K664" s="51">
        <v>710318.82649999997</v>
      </c>
      <c r="L664" s="51">
        <f t="shared" si="10"/>
        <v>3853304.4345999998</v>
      </c>
    </row>
    <row r="665" spans="1:12" ht="18">
      <c r="A665" s="45">
        <v>659</v>
      </c>
      <c r="B665" s="46">
        <v>659</v>
      </c>
      <c r="C665" s="47" t="s">
        <v>122</v>
      </c>
      <c r="D665" s="47" t="s">
        <v>701</v>
      </c>
      <c r="E665" s="48">
        <v>2780965.4937999998</v>
      </c>
      <c r="F665" s="48">
        <v>368339.67839999998</v>
      </c>
      <c r="G665" s="48">
        <v>147335.8714</v>
      </c>
      <c r="H665" s="48">
        <v>203221.8915</v>
      </c>
      <c r="I665" s="48">
        <v>84675.788100000005</v>
      </c>
      <c r="J665" s="48">
        <v>122885.41710000001</v>
      </c>
      <c r="K665" s="51">
        <v>837882.66740000003</v>
      </c>
      <c r="L665" s="51">
        <f t="shared" si="10"/>
        <v>4545306.8076999998</v>
      </c>
    </row>
    <row r="666" spans="1:12" ht="18">
      <c r="A666" s="45">
        <v>660</v>
      </c>
      <c r="B666" s="46">
        <v>660</v>
      </c>
      <c r="C666" s="47" t="s">
        <v>122</v>
      </c>
      <c r="D666" s="47" t="s">
        <v>300</v>
      </c>
      <c r="E666" s="48">
        <v>2805309.4827000001</v>
      </c>
      <c r="F666" s="48">
        <v>371564.04670000001</v>
      </c>
      <c r="G666" s="48">
        <v>148625.61869999999</v>
      </c>
      <c r="H666" s="48">
        <v>205000.85339999999</v>
      </c>
      <c r="I666" s="48">
        <v>85417.022200000007</v>
      </c>
      <c r="J666" s="48">
        <v>123961.1303</v>
      </c>
      <c r="K666" s="51">
        <v>845217.31649999996</v>
      </c>
      <c r="L666" s="51">
        <f t="shared" si="10"/>
        <v>4585095.4704999998</v>
      </c>
    </row>
    <row r="667" spans="1:12" ht="18">
      <c r="A667" s="45">
        <v>661</v>
      </c>
      <c r="B667" s="46">
        <v>661</v>
      </c>
      <c r="C667" s="47" t="s">
        <v>122</v>
      </c>
      <c r="D667" s="47" t="s">
        <v>704</v>
      </c>
      <c r="E667" s="48">
        <v>2793085.0422</v>
      </c>
      <c r="F667" s="48">
        <v>369944.91609999997</v>
      </c>
      <c r="G667" s="48">
        <v>147977.9664</v>
      </c>
      <c r="H667" s="48">
        <v>204107.5399</v>
      </c>
      <c r="I667" s="48">
        <v>85044.808300000004</v>
      </c>
      <c r="J667" s="48">
        <v>123420.95630000001</v>
      </c>
      <c r="K667" s="51">
        <v>841534.19039999996</v>
      </c>
      <c r="L667" s="51">
        <f t="shared" si="10"/>
        <v>4565115.4196000006</v>
      </c>
    </row>
    <row r="668" spans="1:12" ht="18">
      <c r="A668" s="45">
        <v>662</v>
      </c>
      <c r="B668" s="46">
        <v>662</v>
      </c>
      <c r="C668" s="47" t="s">
        <v>122</v>
      </c>
      <c r="D668" s="47" t="s">
        <v>706</v>
      </c>
      <c r="E668" s="48">
        <v>2120489.2626</v>
      </c>
      <c r="F668" s="48">
        <v>280859.41190000001</v>
      </c>
      <c r="G668" s="48">
        <v>112343.7648</v>
      </c>
      <c r="H668" s="48">
        <v>154956.91690000001</v>
      </c>
      <c r="I668" s="48">
        <v>64565.381999999998</v>
      </c>
      <c r="J668" s="48">
        <v>93700.266399999993</v>
      </c>
      <c r="K668" s="51">
        <v>638886.45990000002</v>
      </c>
      <c r="L668" s="51">
        <f t="shared" si="10"/>
        <v>3465801.4645000007</v>
      </c>
    </row>
    <row r="669" spans="1:12" ht="18">
      <c r="A669" s="45">
        <v>663</v>
      </c>
      <c r="B669" s="46">
        <v>663</v>
      </c>
      <c r="C669" s="47" t="s">
        <v>122</v>
      </c>
      <c r="D669" s="47" t="s">
        <v>708</v>
      </c>
      <c r="E669" s="48">
        <v>3689361.9190000002</v>
      </c>
      <c r="F669" s="48">
        <v>488657.04590000003</v>
      </c>
      <c r="G669" s="48">
        <v>195462.81830000001</v>
      </c>
      <c r="H669" s="48">
        <v>269603.88740000001</v>
      </c>
      <c r="I669" s="48">
        <v>112334.9531</v>
      </c>
      <c r="J669" s="48">
        <v>163025.67559999999</v>
      </c>
      <c r="K669" s="51">
        <v>1111575.2468999999</v>
      </c>
      <c r="L669" s="51">
        <f t="shared" si="10"/>
        <v>6030021.5461999997</v>
      </c>
    </row>
    <row r="670" spans="1:12" ht="18">
      <c r="A670" s="45">
        <v>664</v>
      </c>
      <c r="B670" s="46">
        <v>664</v>
      </c>
      <c r="C670" s="47" t="s">
        <v>122</v>
      </c>
      <c r="D670" s="47" t="s">
        <v>710</v>
      </c>
      <c r="E670" s="48">
        <v>3190359.3957000002</v>
      </c>
      <c r="F670" s="48">
        <v>422564.0183</v>
      </c>
      <c r="G670" s="48">
        <v>169025.6073</v>
      </c>
      <c r="H670" s="48">
        <v>233138.76869999999</v>
      </c>
      <c r="I670" s="48">
        <v>97141.153600000005</v>
      </c>
      <c r="J670" s="48">
        <v>140975.7317</v>
      </c>
      <c r="K670" s="51">
        <v>961229.77659999998</v>
      </c>
      <c r="L670" s="51">
        <f t="shared" si="10"/>
        <v>5214434.4518999998</v>
      </c>
    </row>
    <row r="671" spans="1:12" ht="18">
      <c r="A671" s="45">
        <v>665</v>
      </c>
      <c r="B671" s="46">
        <v>665</v>
      </c>
      <c r="C671" s="47" t="s">
        <v>122</v>
      </c>
      <c r="D671" s="47" t="s">
        <v>712</v>
      </c>
      <c r="E671" s="48">
        <v>2800636.2587000001</v>
      </c>
      <c r="F671" s="48">
        <v>370945.07689999999</v>
      </c>
      <c r="G671" s="48">
        <v>148378.03080000001</v>
      </c>
      <c r="H671" s="48">
        <v>204659.35279999999</v>
      </c>
      <c r="I671" s="48">
        <v>85274.730299999996</v>
      </c>
      <c r="J671" s="48">
        <v>123754.6297</v>
      </c>
      <c r="K671" s="51">
        <v>843809.31149999995</v>
      </c>
      <c r="L671" s="51">
        <f t="shared" si="10"/>
        <v>4577457.3906999994</v>
      </c>
    </row>
    <row r="672" spans="1:12" ht="18">
      <c r="A672" s="45">
        <v>666</v>
      </c>
      <c r="B672" s="46">
        <v>666</v>
      </c>
      <c r="C672" s="47" t="s">
        <v>122</v>
      </c>
      <c r="D672" s="47" t="s">
        <v>715</v>
      </c>
      <c r="E672" s="48">
        <v>2473413.5951999999</v>
      </c>
      <c r="F672" s="48">
        <v>327604.34110000002</v>
      </c>
      <c r="G672" s="48">
        <v>131041.73639999999</v>
      </c>
      <c r="H672" s="48">
        <v>180747.22270000001</v>
      </c>
      <c r="I672" s="48">
        <v>75311.342799999999</v>
      </c>
      <c r="J672" s="48">
        <v>109295.30130000001</v>
      </c>
      <c r="K672" s="51">
        <v>745219.73939999996</v>
      </c>
      <c r="L672" s="51">
        <f t="shared" si="10"/>
        <v>4042633.2788999993</v>
      </c>
    </row>
    <row r="673" spans="1:12" ht="36">
      <c r="A673" s="45">
        <v>667</v>
      </c>
      <c r="B673" s="46">
        <v>667</v>
      </c>
      <c r="C673" s="47" t="s">
        <v>122</v>
      </c>
      <c r="D673" s="47" t="s">
        <v>717</v>
      </c>
      <c r="E673" s="48">
        <v>2536920.2784000002</v>
      </c>
      <c r="F673" s="48">
        <v>336015.81959999999</v>
      </c>
      <c r="G673" s="48">
        <v>134406.3278</v>
      </c>
      <c r="H673" s="48">
        <v>185388.03839999999</v>
      </c>
      <c r="I673" s="48">
        <v>77245.016000000003</v>
      </c>
      <c r="J673" s="48">
        <v>112101.53720000001</v>
      </c>
      <c r="K673" s="51">
        <v>764353.7953</v>
      </c>
      <c r="L673" s="51">
        <f t="shared" si="10"/>
        <v>4146430.8127000001</v>
      </c>
    </row>
    <row r="674" spans="1:12" ht="36">
      <c r="A674" s="45">
        <v>668</v>
      </c>
      <c r="B674" s="46">
        <v>668</v>
      </c>
      <c r="C674" s="47" t="s">
        <v>122</v>
      </c>
      <c r="D674" s="47" t="s">
        <v>719</v>
      </c>
      <c r="E674" s="48">
        <v>2406636.5424000002</v>
      </c>
      <c r="F674" s="48">
        <v>318759.70130000002</v>
      </c>
      <c r="G674" s="48">
        <v>127503.8805</v>
      </c>
      <c r="H674" s="48">
        <v>175867.42139999999</v>
      </c>
      <c r="I674" s="48">
        <v>73278.092300000004</v>
      </c>
      <c r="J674" s="48">
        <v>106344.55409999999</v>
      </c>
      <c r="K674" s="51">
        <v>725100.34730000002</v>
      </c>
      <c r="L674" s="51">
        <f t="shared" si="10"/>
        <v>3933490.5392999998</v>
      </c>
    </row>
    <row r="675" spans="1:12" ht="18">
      <c r="A675" s="45">
        <v>669</v>
      </c>
      <c r="B675" s="46">
        <v>669</v>
      </c>
      <c r="C675" s="47" t="s">
        <v>122</v>
      </c>
      <c r="D675" s="47" t="s">
        <v>721</v>
      </c>
      <c r="E675" s="48">
        <v>3325080.5057000001</v>
      </c>
      <c r="F675" s="48">
        <v>440407.86800000002</v>
      </c>
      <c r="G675" s="48">
        <v>176163.14720000001</v>
      </c>
      <c r="H675" s="48">
        <v>242983.6513</v>
      </c>
      <c r="I675" s="48">
        <v>101243.1881</v>
      </c>
      <c r="J675" s="48">
        <v>146928.7936</v>
      </c>
      <c r="K675" s="51">
        <v>1001820.1698</v>
      </c>
      <c r="L675" s="51">
        <f t="shared" si="10"/>
        <v>5434627.3237000015</v>
      </c>
    </row>
    <row r="676" spans="1:12" ht="18">
      <c r="A676" s="45">
        <v>670</v>
      </c>
      <c r="B676" s="46">
        <v>670</v>
      </c>
      <c r="C676" s="47" t="s">
        <v>122</v>
      </c>
      <c r="D676" s="47" t="s">
        <v>723</v>
      </c>
      <c r="E676" s="48">
        <v>2238618.2157000001</v>
      </c>
      <c r="F676" s="48">
        <v>296505.62569999998</v>
      </c>
      <c r="G676" s="48">
        <v>118602.2503</v>
      </c>
      <c r="H676" s="48">
        <v>163589.3107</v>
      </c>
      <c r="I676" s="48">
        <v>68162.212799999994</v>
      </c>
      <c r="J676" s="48">
        <v>98920.153399999996</v>
      </c>
      <c r="K676" s="51">
        <v>674477.76890000002</v>
      </c>
      <c r="L676" s="51">
        <f t="shared" si="10"/>
        <v>3658875.5375000001</v>
      </c>
    </row>
    <row r="677" spans="1:12" ht="18">
      <c r="A677" s="45">
        <v>671</v>
      </c>
      <c r="B677" s="46">
        <v>671</v>
      </c>
      <c r="C677" s="47" t="s">
        <v>122</v>
      </c>
      <c r="D677" s="47" t="s">
        <v>724</v>
      </c>
      <c r="E677" s="48">
        <v>2988598.6362000001</v>
      </c>
      <c r="F677" s="48">
        <v>395840.74780000001</v>
      </c>
      <c r="G677" s="48">
        <v>158336.2991</v>
      </c>
      <c r="H677" s="48">
        <v>218394.8953</v>
      </c>
      <c r="I677" s="48">
        <v>90997.873099999997</v>
      </c>
      <c r="J677" s="48">
        <v>132060.31890000001</v>
      </c>
      <c r="K677" s="51">
        <v>900440.87300000002</v>
      </c>
      <c r="L677" s="51">
        <f t="shared" si="10"/>
        <v>4884669.6433999995</v>
      </c>
    </row>
    <row r="678" spans="1:12" ht="18">
      <c r="A678" s="45">
        <v>672</v>
      </c>
      <c r="B678" s="46">
        <v>672</v>
      </c>
      <c r="C678" s="47" t="s">
        <v>122</v>
      </c>
      <c r="D678" s="47" t="s">
        <v>726</v>
      </c>
      <c r="E678" s="48">
        <v>2984276.1342000002</v>
      </c>
      <c r="F678" s="48">
        <v>395268.23109999998</v>
      </c>
      <c r="G678" s="48">
        <v>158107.29250000001</v>
      </c>
      <c r="H678" s="48">
        <v>218079.02410000001</v>
      </c>
      <c r="I678" s="48">
        <v>90866.26</v>
      </c>
      <c r="J678" s="48">
        <v>131869.3161</v>
      </c>
      <c r="K678" s="51">
        <v>899138.53769999999</v>
      </c>
      <c r="L678" s="51">
        <f t="shared" si="10"/>
        <v>4877604.7956999997</v>
      </c>
    </row>
    <row r="679" spans="1:12" ht="18">
      <c r="A679" s="45">
        <v>673</v>
      </c>
      <c r="B679" s="46">
        <v>673</v>
      </c>
      <c r="C679" s="47" t="s">
        <v>122</v>
      </c>
      <c r="D679" s="47" t="s">
        <v>728</v>
      </c>
      <c r="E679" s="48">
        <v>2358402.6091</v>
      </c>
      <c r="F679" s="48">
        <v>312371.103</v>
      </c>
      <c r="G679" s="48">
        <v>124948.4412</v>
      </c>
      <c r="H679" s="48">
        <v>172342.67749999999</v>
      </c>
      <c r="I679" s="48">
        <v>71809.448999999993</v>
      </c>
      <c r="J679" s="48">
        <v>104213.1911</v>
      </c>
      <c r="K679" s="51">
        <v>710567.84889999998</v>
      </c>
      <c r="L679" s="51">
        <f t="shared" si="10"/>
        <v>3854655.3198000006</v>
      </c>
    </row>
    <row r="680" spans="1:12" ht="18">
      <c r="A680" s="45">
        <v>674</v>
      </c>
      <c r="B680" s="46">
        <v>674</v>
      </c>
      <c r="C680" s="47" t="s">
        <v>122</v>
      </c>
      <c r="D680" s="47" t="s">
        <v>730</v>
      </c>
      <c r="E680" s="48">
        <v>3005033.2747999998</v>
      </c>
      <c r="F680" s="48">
        <v>398017.52039999998</v>
      </c>
      <c r="G680" s="48">
        <v>159207.00820000001</v>
      </c>
      <c r="H680" s="48">
        <v>219595.87330000001</v>
      </c>
      <c r="I680" s="48">
        <v>91498.280499999993</v>
      </c>
      <c r="J680" s="48">
        <v>132786.53339999999</v>
      </c>
      <c r="K680" s="51">
        <v>905392.49820000003</v>
      </c>
      <c r="L680" s="51">
        <f t="shared" si="10"/>
        <v>4911530.9887999995</v>
      </c>
    </row>
    <row r="681" spans="1:12" ht="18">
      <c r="A681" s="45">
        <v>675</v>
      </c>
      <c r="B681" s="46">
        <v>675</v>
      </c>
      <c r="C681" s="47" t="s">
        <v>122</v>
      </c>
      <c r="D681" s="47" t="s">
        <v>732</v>
      </c>
      <c r="E681" s="48">
        <v>3192861.2316000001</v>
      </c>
      <c r="F681" s="48">
        <v>422895.3872</v>
      </c>
      <c r="G681" s="48">
        <v>169158.15489999999</v>
      </c>
      <c r="H681" s="48">
        <v>233321.59289999999</v>
      </c>
      <c r="I681" s="48">
        <v>97217.330400000006</v>
      </c>
      <c r="J681" s="48">
        <v>141086.28289999999</v>
      </c>
      <c r="K681" s="51">
        <v>961983.55969999998</v>
      </c>
      <c r="L681" s="51">
        <f t="shared" si="10"/>
        <v>5218523.5396000007</v>
      </c>
    </row>
    <row r="682" spans="1:12" ht="18">
      <c r="A682" s="45">
        <v>676</v>
      </c>
      <c r="B682" s="46">
        <v>676</v>
      </c>
      <c r="C682" s="47" t="s">
        <v>123</v>
      </c>
      <c r="D682" s="47" t="s">
        <v>735</v>
      </c>
      <c r="E682" s="48">
        <v>2124391.2072000001</v>
      </c>
      <c r="F682" s="48">
        <v>281376.22560000001</v>
      </c>
      <c r="G682" s="48">
        <v>112550.4902</v>
      </c>
      <c r="H682" s="48">
        <v>155242.05549999999</v>
      </c>
      <c r="I682" s="48">
        <v>64684.1898</v>
      </c>
      <c r="J682" s="48">
        <v>93872.685700000002</v>
      </c>
      <c r="K682" s="51">
        <v>640062.08459999994</v>
      </c>
      <c r="L682" s="51">
        <f t="shared" si="10"/>
        <v>3472178.9385999991</v>
      </c>
    </row>
    <row r="683" spans="1:12" ht="18">
      <c r="A683" s="45">
        <v>677</v>
      </c>
      <c r="B683" s="46">
        <v>677</v>
      </c>
      <c r="C683" s="47" t="s">
        <v>123</v>
      </c>
      <c r="D683" s="47" t="s">
        <v>738</v>
      </c>
      <c r="E683" s="48">
        <v>2654261.8276999998</v>
      </c>
      <c r="F683" s="48">
        <v>351557.7415</v>
      </c>
      <c r="G683" s="48">
        <v>140623.09659999999</v>
      </c>
      <c r="H683" s="48">
        <v>193962.89180000001</v>
      </c>
      <c r="I683" s="48">
        <v>80817.871599999999</v>
      </c>
      <c r="J683" s="48">
        <v>117286.63039999999</v>
      </c>
      <c r="K683" s="51">
        <v>799707.86589999998</v>
      </c>
      <c r="L683" s="51">
        <f t="shared" si="10"/>
        <v>4338217.9254999999</v>
      </c>
    </row>
    <row r="684" spans="1:12" ht="18">
      <c r="A684" s="45">
        <v>678</v>
      </c>
      <c r="B684" s="46">
        <v>678</v>
      </c>
      <c r="C684" s="47" t="s">
        <v>123</v>
      </c>
      <c r="D684" s="47" t="s">
        <v>740</v>
      </c>
      <c r="E684" s="48">
        <v>2445131.8949000002</v>
      </c>
      <c r="F684" s="48">
        <v>323858.42180000001</v>
      </c>
      <c r="G684" s="48">
        <v>129543.36870000001</v>
      </c>
      <c r="H684" s="48">
        <v>178680.5086</v>
      </c>
      <c r="I684" s="48">
        <v>74450.211899999995</v>
      </c>
      <c r="J684" s="48">
        <v>108045.5883</v>
      </c>
      <c r="K684" s="51">
        <v>736698.68920000002</v>
      </c>
      <c r="L684" s="51">
        <f t="shared" si="10"/>
        <v>3996408.6834</v>
      </c>
    </row>
    <row r="685" spans="1:12" ht="18">
      <c r="A685" s="45">
        <v>679</v>
      </c>
      <c r="B685" s="46">
        <v>679</v>
      </c>
      <c r="C685" s="47" t="s">
        <v>123</v>
      </c>
      <c r="D685" s="47" t="s">
        <v>742</v>
      </c>
      <c r="E685" s="48">
        <v>2610129.3067999999</v>
      </c>
      <c r="F685" s="48">
        <v>345712.37640000001</v>
      </c>
      <c r="G685" s="48">
        <v>138284.95060000001</v>
      </c>
      <c r="H685" s="48">
        <v>190737.8628</v>
      </c>
      <c r="I685" s="48">
        <v>79474.109500000006</v>
      </c>
      <c r="J685" s="48">
        <v>115336.5007</v>
      </c>
      <c r="K685" s="51">
        <v>786411.09019999998</v>
      </c>
      <c r="L685" s="51">
        <f t="shared" si="10"/>
        <v>4266086.1970000006</v>
      </c>
    </row>
    <row r="686" spans="1:12" ht="18">
      <c r="A686" s="45">
        <v>680</v>
      </c>
      <c r="B686" s="46">
        <v>680</v>
      </c>
      <c r="C686" s="47" t="s">
        <v>123</v>
      </c>
      <c r="D686" s="47" t="s">
        <v>744</v>
      </c>
      <c r="E686" s="48">
        <v>2422853.0033</v>
      </c>
      <c r="F686" s="48">
        <v>320907.57620000001</v>
      </c>
      <c r="G686" s="48">
        <v>128363.03049999999</v>
      </c>
      <c r="H686" s="48">
        <v>177052.4558</v>
      </c>
      <c r="I686" s="48">
        <v>73771.856599999999</v>
      </c>
      <c r="J686" s="48">
        <v>107061.1278</v>
      </c>
      <c r="K686" s="51">
        <v>729986.23730000004</v>
      </c>
      <c r="L686" s="51">
        <f t="shared" si="10"/>
        <v>3959995.2875000001</v>
      </c>
    </row>
    <row r="687" spans="1:12" ht="18">
      <c r="A687" s="45">
        <v>681</v>
      </c>
      <c r="B687" s="46">
        <v>681</v>
      </c>
      <c r="C687" s="47" t="s">
        <v>123</v>
      </c>
      <c r="D687" s="47" t="s">
        <v>746</v>
      </c>
      <c r="E687" s="48">
        <v>2422448.1486</v>
      </c>
      <c r="F687" s="48">
        <v>320853.95309999998</v>
      </c>
      <c r="G687" s="48">
        <v>128341.5812</v>
      </c>
      <c r="H687" s="48">
        <v>177022.8707</v>
      </c>
      <c r="I687" s="48">
        <v>73759.529399999999</v>
      </c>
      <c r="J687" s="48">
        <v>107043.238</v>
      </c>
      <c r="K687" s="51">
        <v>729864.25789999997</v>
      </c>
      <c r="L687" s="51">
        <f t="shared" si="10"/>
        <v>3959333.5788999996</v>
      </c>
    </row>
    <row r="688" spans="1:12" ht="18">
      <c r="A688" s="45">
        <v>682</v>
      </c>
      <c r="B688" s="46">
        <v>682</v>
      </c>
      <c r="C688" s="47" t="s">
        <v>123</v>
      </c>
      <c r="D688" s="47" t="s">
        <v>748</v>
      </c>
      <c r="E688" s="48">
        <v>2625379.4865000001</v>
      </c>
      <c r="F688" s="48">
        <v>347732.2671</v>
      </c>
      <c r="G688" s="48">
        <v>139092.9068</v>
      </c>
      <c r="H688" s="48">
        <v>191852.28529999999</v>
      </c>
      <c r="I688" s="48">
        <v>79938.4522</v>
      </c>
      <c r="J688" s="48">
        <v>116010.3763</v>
      </c>
      <c r="K688" s="51">
        <v>791005.84739999997</v>
      </c>
      <c r="L688" s="51">
        <f t="shared" si="10"/>
        <v>4291011.6216000002</v>
      </c>
    </row>
    <row r="689" spans="1:12" ht="18">
      <c r="A689" s="45">
        <v>683</v>
      </c>
      <c r="B689" s="46">
        <v>683</v>
      </c>
      <c r="C689" s="47" t="s">
        <v>123</v>
      </c>
      <c r="D689" s="47" t="s">
        <v>750</v>
      </c>
      <c r="E689" s="48">
        <v>2543496.1020999998</v>
      </c>
      <c r="F689" s="48">
        <v>336886.7893</v>
      </c>
      <c r="G689" s="48">
        <v>134754.7157</v>
      </c>
      <c r="H689" s="48">
        <v>185868.57339999999</v>
      </c>
      <c r="I689" s="48">
        <v>77445.238899999997</v>
      </c>
      <c r="J689" s="48">
        <v>112392.1099</v>
      </c>
      <c r="K689" s="51">
        <v>766335.03839999996</v>
      </c>
      <c r="L689" s="51">
        <f t="shared" si="10"/>
        <v>4157178.5677</v>
      </c>
    </row>
    <row r="690" spans="1:12" ht="18">
      <c r="A690" s="45">
        <v>684</v>
      </c>
      <c r="B690" s="46">
        <v>684</v>
      </c>
      <c r="C690" s="47" t="s">
        <v>123</v>
      </c>
      <c r="D690" s="47" t="s">
        <v>752</v>
      </c>
      <c r="E690" s="48">
        <v>2426054.5452999999</v>
      </c>
      <c r="F690" s="48">
        <v>321331.6214</v>
      </c>
      <c r="G690" s="48">
        <v>128532.6485</v>
      </c>
      <c r="H690" s="48">
        <v>177286.4118</v>
      </c>
      <c r="I690" s="48">
        <v>73869.338199999998</v>
      </c>
      <c r="J690" s="48">
        <v>107202.59759999999</v>
      </c>
      <c r="K690" s="51">
        <v>730950.83629999997</v>
      </c>
      <c r="L690" s="51">
        <f t="shared" si="10"/>
        <v>3965227.9991000001</v>
      </c>
    </row>
    <row r="691" spans="1:12" ht="18">
      <c r="A691" s="45">
        <v>685</v>
      </c>
      <c r="B691" s="46">
        <v>685</v>
      </c>
      <c r="C691" s="47" t="s">
        <v>123</v>
      </c>
      <c r="D691" s="47" t="s">
        <v>754</v>
      </c>
      <c r="E691" s="48">
        <v>2844939.4202000001</v>
      </c>
      <c r="F691" s="48">
        <v>376813.04340000002</v>
      </c>
      <c r="G691" s="48">
        <v>150725.21729999999</v>
      </c>
      <c r="H691" s="48">
        <v>207896.85149999999</v>
      </c>
      <c r="I691" s="48">
        <v>86623.688099999999</v>
      </c>
      <c r="J691" s="48">
        <v>125712.2996</v>
      </c>
      <c r="K691" s="51">
        <v>857157.49990000005</v>
      </c>
      <c r="L691" s="51">
        <f t="shared" si="10"/>
        <v>4649868.0199999996</v>
      </c>
    </row>
    <row r="692" spans="1:12" ht="18">
      <c r="A692" s="45">
        <v>686</v>
      </c>
      <c r="B692" s="46">
        <v>686</v>
      </c>
      <c r="C692" s="47" t="s">
        <v>123</v>
      </c>
      <c r="D692" s="47" t="s">
        <v>756</v>
      </c>
      <c r="E692" s="48">
        <v>2533703.8764</v>
      </c>
      <c r="F692" s="48">
        <v>335589.80619999999</v>
      </c>
      <c r="G692" s="48">
        <v>134235.92249999999</v>
      </c>
      <c r="H692" s="48">
        <v>185152.99650000001</v>
      </c>
      <c r="I692" s="48">
        <v>77147.081900000005</v>
      </c>
      <c r="J692" s="48">
        <v>111959.41069999999</v>
      </c>
      <c r="K692" s="51">
        <v>763384.71909999999</v>
      </c>
      <c r="L692" s="51">
        <f t="shared" si="10"/>
        <v>4141173.8132999996</v>
      </c>
    </row>
    <row r="693" spans="1:12" ht="18">
      <c r="A693" s="45">
        <v>687</v>
      </c>
      <c r="B693" s="46">
        <v>687</v>
      </c>
      <c r="C693" s="47" t="s">
        <v>123</v>
      </c>
      <c r="D693" s="47" t="s">
        <v>758</v>
      </c>
      <c r="E693" s="48">
        <v>2424971.9626000002</v>
      </c>
      <c r="F693" s="48">
        <v>321188.23300000001</v>
      </c>
      <c r="G693" s="48">
        <v>128475.2932</v>
      </c>
      <c r="H693" s="48">
        <v>177207.3009</v>
      </c>
      <c r="I693" s="48">
        <v>73836.375400000004</v>
      </c>
      <c r="J693" s="48">
        <v>107154.7604</v>
      </c>
      <c r="K693" s="51">
        <v>730624.66280000005</v>
      </c>
      <c r="L693" s="51">
        <f t="shared" si="10"/>
        <v>3963458.5883000004</v>
      </c>
    </row>
    <row r="694" spans="1:12" ht="18">
      <c r="A694" s="45">
        <v>688</v>
      </c>
      <c r="B694" s="46">
        <v>688</v>
      </c>
      <c r="C694" s="47" t="s">
        <v>123</v>
      </c>
      <c r="D694" s="47" t="s">
        <v>760</v>
      </c>
      <c r="E694" s="48">
        <v>2878863.2132000001</v>
      </c>
      <c r="F694" s="48">
        <v>381306.25949999999</v>
      </c>
      <c r="G694" s="48">
        <v>152522.50380000001</v>
      </c>
      <c r="H694" s="48">
        <v>210375.86730000001</v>
      </c>
      <c r="I694" s="48">
        <v>87656.611399999994</v>
      </c>
      <c r="J694" s="48">
        <v>127211.3256</v>
      </c>
      <c r="K694" s="51">
        <v>867378.46739999996</v>
      </c>
      <c r="L694" s="51">
        <f t="shared" si="10"/>
        <v>4705314.2482000003</v>
      </c>
    </row>
    <row r="695" spans="1:12" ht="18">
      <c r="A695" s="45">
        <v>689</v>
      </c>
      <c r="B695" s="46">
        <v>689</v>
      </c>
      <c r="C695" s="47" t="s">
        <v>123</v>
      </c>
      <c r="D695" s="47" t="s">
        <v>762</v>
      </c>
      <c r="E695" s="48">
        <v>3525480.2398000001</v>
      </c>
      <c r="F695" s="48">
        <v>466950.87040000001</v>
      </c>
      <c r="G695" s="48">
        <v>186780.34820000001</v>
      </c>
      <c r="H695" s="48">
        <v>257628.06640000001</v>
      </c>
      <c r="I695" s="48">
        <v>107345.02770000001</v>
      </c>
      <c r="J695" s="48">
        <v>155784.06520000001</v>
      </c>
      <c r="K695" s="51">
        <v>1062199.0074</v>
      </c>
      <c r="L695" s="51">
        <f t="shared" si="10"/>
        <v>5762167.6250999998</v>
      </c>
    </row>
    <row r="696" spans="1:12" ht="18">
      <c r="A696" s="45">
        <v>690</v>
      </c>
      <c r="B696" s="46">
        <v>690</v>
      </c>
      <c r="C696" s="47" t="s">
        <v>123</v>
      </c>
      <c r="D696" s="47" t="s">
        <v>764</v>
      </c>
      <c r="E696" s="48">
        <v>2846272.7951000002</v>
      </c>
      <c r="F696" s="48">
        <v>376989.64919999999</v>
      </c>
      <c r="G696" s="48">
        <v>150795.8597</v>
      </c>
      <c r="H696" s="48">
        <v>207994.2892</v>
      </c>
      <c r="I696" s="48">
        <v>86664.287200000006</v>
      </c>
      <c r="J696" s="48">
        <v>125771.21890000001</v>
      </c>
      <c r="K696" s="51">
        <v>857559.23499999999</v>
      </c>
      <c r="L696" s="51">
        <f t="shared" si="10"/>
        <v>4652047.3343000002</v>
      </c>
    </row>
    <row r="697" spans="1:12" ht="36">
      <c r="A697" s="45">
        <v>691</v>
      </c>
      <c r="B697" s="46">
        <v>691</v>
      </c>
      <c r="C697" s="47" t="s">
        <v>123</v>
      </c>
      <c r="D697" s="47" t="s">
        <v>766</v>
      </c>
      <c r="E697" s="48">
        <v>2872138.8128999998</v>
      </c>
      <c r="F697" s="48">
        <v>380415.61070000002</v>
      </c>
      <c r="G697" s="48">
        <v>152166.24429999999</v>
      </c>
      <c r="H697" s="48">
        <v>209884.4749</v>
      </c>
      <c r="I697" s="48">
        <v>87451.864499999996</v>
      </c>
      <c r="J697" s="48">
        <v>126914.1875</v>
      </c>
      <c r="K697" s="51">
        <v>865352.45940000005</v>
      </c>
      <c r="L697" s="51">
        <f t="shared" si="10"/>
        <v>4694323.6541999998</v>
      </c>
    </row>
    <row r="698" spans="1:12" ht="18">
      <c r="A698" s="45">
        <v>692</v>
      </c>
      <c r="B698" s="46">
        <v>692</v>
      </c>
      <c r="C698" s="47" t="s">
        <v>123</v>
      </c>
      <c r="D698" s="47" t="s">
        <v>768</v>
      </c>
      <c r="E698" s="48">
        <v>1973287.6564</v>
      </c>
      <c r="F698" s="48">
        <v>261362.51689999999</v>
      </c>
      <c r="G698" s="48">
        <v>104545.0067</v>
      </c>
      <c r="H698" s="48">
        <v>144200.00930000001</v>
      </c>
      <c r="I698" s="48">
        <v>60083.337200000002</v>
      </c>
      <c r="J698" s="48">
        <v>87195.715800000005</v>
      </c>
      <c r="K698" s="51">
        <v>594535.7929</v>
      </c>
      <c r="L698" s="51">
        <f t="shared" si="10"/>
        <v>3225210.0351999998</v>
      </c>
    </row>
    <row r="699" spans="1:12" ht="18">
      <c r="A699" s="45">
        <v>693</v>
      </c>
      <c r="B699" s="46">
        <v>693</v>
      </c>
      <c r="C699" s="47" t="s">
        <v>123</v>
      </c>
      <c r="D699" s="47" t="s">
        <v>770</v>
      </c>
      <c r="E699" s="48">
        <v>2428138.8898999998</v>
      </c>
      <c r="F699" s="48">
        <v>321607.69339999999</v>
      </c>
      <c r="G699" s="48">
        <v>128643.07739999999</v>
      </c>
      <c r="H699" s="48">
        <v>177438.7274</v>
      </c>
      <c r="I699" s="48">
        <v>73932.803100000005</v>
      </c>
      <c r="J699" s="48">
        <v>107294.7007</v>
      </c>
      <c r="K699" s="51">
        <v>731578.83270000003</v>
      </c>
      <c r="L699" s="51">
        <f t="shared" si="10"/>
        <v>3968634.7246000003</v>
      </c>
    </row>
    <row r="700" spans="1:12" ht="18">
      <c r="A700" s="45">
        <v>694</v>
      </c>
      <c r="B700" s="46">
        <v>694</v>
      </c>
      <c r="C700" s="47" t="s">
        <v>123</v>
      </c>
      <c r="D700" s="47" t="s">
        <v>772</v>
      </c>
      <c r="E700" s="48">
        <v>1924539.4791999999</v>
      </c>
      <c r="F700" s="48">
        <v>254905.80679999999</v>
      </c>
      <c r="G700" s="48">
        <v>101962.3227</v>
      </c>
      <c r="H700" s="48">
        <v>140637.68650000001</v>
      </c>
      <c r="I700" s="48">
        <v>58599.036</v>
      </c>
      <c r="J700" s="48">
        <v>85041.629300000001</v>
      </c>
      <c r="K700" s="51">
        <v>579848.35690000001</v>
      </c>
      <c r="L700" s="51">
        <f t="shared" si="10"/>
        <v>3145534.3173999996</v>
      </c>
    </row>
    <row r="701" spans="1:12" ht="18">
      <c r="A701" s="45">
        <v>695</v>
      </c>
      <c r="B701" s="46">
        <v>695</v>
      </c>
      <c r="C701" s="47" t="s">
        <v>123</v>
      </c>
      <c r="D701" s="47" t="s">
        <v>774</v>
      </c>
      <c r="E701" s="48">
        <v>2081715.4615</v>
      </c>
      <c r="F701" s="48">
        <v>275723.81079999998</v>
      </c>
      <c r="G701" s="48">
        <v>110289.5243</v>
      </c>
      <c r="H701" s="48">
        <v>152123.48180000001</v>
      </c>
      <c r="I701" s="48">
        <v>63384.784099999997</v>
      </c>
      <c r="J701" s="48">
        <v>91986.928100000005</v>
      </c>
      <c r="K701" s="51">
        <v>627204.22369999997</v>
      </c>
      <c r="L701" s="51">
        <f t="shared" si="10"/>
        <v>3402428.2143000001</v>
      </c>
    </row>
    <row r="702" spans="1:12" ht="18">
      <c r="A702" s="45">
        <v>696</v>
      </c>
      <c r="B702" s="46">
        <v>696</v>
      </c>
      <c r="C702" s="47" t="s">
        <v>123</v>
      </c>
      <c r="D702" s="47" t="s">
        <v>776</v>
      </c>
      <c r="E702" s="48">
        <v>2150033.1746999999</v>
      </c>
      <c r="F702" s="48">
        <v>284772.51150000002</v>
      </c>
      <c r="G702" s="48">
        <v>113909.0046</v>
      </c>
      <c r="H702" s="48">
        <v>157115.86840000001</v>
      </c>
      <c r="I702" s="48">
        <v>65464.945200000002</v>
      </c>
      <c r="J702" s="48">
        <v>95005.754000000001</v>
      </c>
      <c r="K702" s="51">
        <v>647787.80440000002</v>
      </c>
      <c r="L702" s="51">
        <f t="shared" si="10"/>
        <v>3514089.0628000004</v>
      </c>
    </row>
    <row r="703" spans="1:12" ht="18">
      <c r="A703" s="45">
        <v>697</v>
      </c>
      <c r="B703" s="46">
        <v>697</v>
      </c>
      <c r="C703" s="47" t="s">
        <v>123</v>
      </c>
      <c r="D703" s="47" t="s">
        <v>778</v>
      </c>
      <c r="E703" s="48">
        <v>3992890.7681</v>
      </c>
      <c r="F703" s="48">
        <v>528859.52910000004</v>
      </c>
      <c r="G703" s="48">
        <v>211543.81159999999</v>
      </c>
      <c r="H703" s="48">
        <v>291784.56780000002</v>
      </c>
      <c r="I703" s="48">
        <v>121576.9032</v>
      </c>
      <c r="J703" s="48">
        <v>176438.0208</v>
      </c>
      <c r="K703" s="51">
        <v>1203026.0622</v>
      </c>
      <c r="L703" s="51">
        <f t="shared" si="10"/>
        <v>6526119.6627999991</v>
      </c>
    </row>
    <row r="704" spans="1:12" ht="18">
      <c r="A704" s="45">
        <v>698</v>
      </c>
      <c r="B704" s="46">
        <v>698</v>
      </c>
      <c r="C704" s="47" t="s">
        <v>123</v>
      </c>
      <c r="D704" s="47" t="s">
        <v>780</v>
      </c>
      <c r="E704" s="48">
        <v>2363336.861</v>
      </c>
      <c r="F704" s="48">
        <v>313024.64610000001</v>
      </c>
      <c r="G704" s="48">
        <v>125209.8584</v>
      </c>
      <c r="H704" s="48">
        <v>172703.253</v>
      </c>
      <c r="I704" s="48">
        <v>71959.688699999999</v>
      </c>
      <c r="J704" s="48">
        <v>104431.226</v>
      </c>
      <c r="K704" s="51">
        <v>712054.49959999998</v>
      </c>
      <c r="L704" s="51">
        <f t="shared" si="10"/>
        <v>3862720.0327999992</v>
      </c>
    </row>
    <row r="705" spans="1:12" ht="18">
      <c r="A705" s="45">
        <v>699</v>
      </c>
      <c r="B705" s="46">
        <v>699</v>
      </c>
      <c r="C705" s="47" t="s">
        <v>124</v>
      </c>
      <c r="D705" s="47" t="s">
        <v>783</v>
      </c>
      <c r="E705" s="48">
        <v>2214241.1124999998</v>
      </c>
      <c r="F705" s="48">
        <v>293276.8713</v>
      </c>
      <c r="G705" s="48">
        <v>117310.7485</v>
      </c>
      <c r="H705" s="48">
        <v>161807.929</v>
      </c>
      <c r="I705" s="48">
        <v>67419.970400000006</v>
      </c>
      <c r="J705" s="48">
        <v>97842.976999999999</v>
      </c>
      <c r="K705" s="51">
        <v>667133.14260000002</v>
      </c>
      <c r="L705" s="51">
        <f t="shared" si="10"/>
        <v>3619032.7512999997</v>
      </c>
    </row>
    <row r="706" spans="1:12" ht="18">
      <c r="A706" s="45">
        <v>700</v>
      </c>
      <c r="B706" s="46">
        <v>700</v>
      </c>
      <c r="C706" s="47" t="s">
        <v>124</v>
      </c>
      <c r="D706" s="47" t="s">
        <v>785</v>
      </c>
      <c r="E706" s="48">
        <v>2520548.327</v>
      </c>
      <c r="F706" s="48">
        <v>333847.34989999997</v>
      </c>
      <c r="G706" s="48">
        <v>133538.94</v>
      </c>
      <c r="H706" s="48">
        <v>184191.64129999999</v>
      </c>
      <c r="I706" s="48">
        <v>76746.517200000002</v>
      </c>
      <c r="J706" s="48">
        <v>111378.09269999999</v>
      </c>
      <c r="K706" s="51">
        <v>759421.05720000004</v>
      </c>
      <c r="L706" s="51">
        <f t="shared" si="10"/>
        <v>4119671.9252999998</v>
      </c>
    </row>
    <row r="707" spans="1:12" ht="18">
      <c r="A707" s="45">
        <v>701</v>
      </c>
      <c r="B707" s="46">
        <v>701</v>
      </c>
      <c r="C707" s="47" t="s">
        <v>124</v>
      </c>
      <c r="D707" s="47" t="s">
        <v>787</v>
      </c>
      <c r="E707" s="48">
        <v>2716309.8119000001</v>
      </c>
      <c r="F707" s="48">
        <v>359776.0148</v>
      </c>
      <c r="G707" s="48">
        <v>143910.40590000001</v>
      </c>
      <c r="H707" s="48">
        <v>198497.1116</v>
      </c>
      <c r="I707" s="48">
        <v>82707.129799999995</v>
      </c>
      <c r="J707" s="48">
        <v>120028.40919999999</v>
      </c>
      <c r="K707" s="51">
        <v>818402.42740000004</v>
      </c>
      <c r="L707" s="51">
        <f t="shared" si="10"/>
        <v>4439631.3106000004</v>
      </c>
    </row>
    <row r="708" spans="1:12" ht="18">
      <c r="A708" s="45">
        <v>702</v>
      </c>
      <c r="B708" s="46">
        <v>702</v>
      </c>
      <c r="C708" s="47" t="s">
        <v>124</v>
      </c>
      <c r="D708" s="47" t="s">
        <v>789</v>
      </c>
      <c r="E708" s="48">
        <v>2949266.8287</v>
      </c>
      <c r="F708" s="48">
        <v>390631.23859999998</v>
      </c>
      <c r="G708" s="48">
        <v>156252.49540000001</v>
      </c>
      <c r="H708" s="48">
        <v>215520.68340000001</v>
      </c>
      <c r="I708" s="48">
        <v>89800.284700000004</v>
      </c>
      <c r="J708" s="48">
        <v>130322.32339999999</v>
      </c>
      <c r="K708" s="51">
        <v>888590.51390000002</v>
      </c>
      <c r="L708" s="51">
        <f t="shared" si="10"/>
        <v>4820384.3680999996</v>
      </c>
    </row>
    <row r="709" spans="1:12" ht="18">
      <c r="A709" s="45">
        <v>703</v>
      </c>
      <c r="B709" s="46">
        <v>703</v>
      </c>
      <c r="C709" s="47" t="s">
        <v>124</v>
      </c>
      <c r="D709" s="47" t="s">
        <v>791</v>
      </c>
      <c r="E709" s="48">
        <v>2774389.8021999998</v>
      </c>
      <c r="F709" s="48">
        <v>367468.72619999998</v>
      </c>
      <c r="G709" s="48">
        <v>146987.49050000001</v>
      </c>
      <c r="H709" s="48">
        <v>202741.36619999999</v>
      </c>
      <c r="I709" s="48">
        <v>84475.569199999998</v>
      </c>
      <c r="J709" s="48">
        <v>122594.8502</v>
      </c>
      <c r="K709" s="51">
        <v>835901.46409999998</v>
      </c>
      <c r="L709" s="51">
        <f t="shared" si="10"/>
        <v>4534559.2686000001</v>
      </c>
    </row>
    <row r="710" spans="1:12" ht="18">
      <c r="A710" s="45">
        <v>704</v>
      </c>
      <c r="B710" s="46">
        <v>704</v>
      </c>
      <c r="C710" s="47" t="s">
        <v>124</v>
      </c>
      <c r="D710" s="47" t="s">
        <v>794</v>
      </c>
      <c r="E710" s="48">
        <v>2513911.1962000001</v>
      </c>
      <c r="F710" s="48">
        <v>332968.26</v>
      </c>
      <c r="G710" s="48">
        <v>133187.304</v>
      </c>
      <c r="H710" s="48">
        <v>183706.6262</v>
      </c>
      <c r="I710" s="48">
        <v>76544.427599999995</v>
      </c>
      <c r="J710" s="48">
        <v>111084.8109</v>
      </c>
      <c r="K710" s="51">
        <v>757421.34279999998</v>
      </c>
      <c r="L710" s="51">
        <f t="shared" si="10"/>
        <v>4108823.9676999999</v>
      </c>
    </row>
    <row r="711" spans="1:12" ht="18">
      <c r="A711" s="45">
        <v>705</v>
      </c>
      <c r="B711" s="46">
        <v>705</v>
      </c>
      <c r="C711" s="47" t="s">
        <v>124</v>
      </c>
      <c r="D711" s="47" t="s">
        <v>796</v>
      </c>
      <c r="E711" s="48">
        <v>2871245.3045999999</v>
      </c>
      <c r="F711" s="48">
        <v>380297.26530000003</v>
      </c>
      <c r="G711" s="48">
        <v>152118.90609999999</v>
      </c>
      <c r="H711" s="48">
        <v>209819.18090000001</v>
      </c>
      <c r="I711" s="48">
        <v>87424.6587</v>
      </c>
      <c r="J711" s="48">
        <v>126874.70510000001</v>
      </c>
      <c r="K711" s="51">
        <v>865083.25249999994</v>
      </c>
      <c r="L711" s="51">
        <f t="shared" si="10"/>
        <v>4692863.2731999997</v>
      </c>
    </row>
    <row r="712" spans="1:12" ht="18">
      <c r="A712" s="45">
        <v>706</v>
      </c>
      <c r="B712" s="46">
        <v>706</v>
      </c>
      <c r="C712" s="47" t="s">
        <v>124</v>
      </c>
      <c r="D712" s="47" t="s">
        <v>798</v>
      </c>
      <c r="E712" s="48">
        <v>2450064.4018000001</v>
      </c>
      <c r="F712" s="48">
        <v>324511.73379999999</v>
      </c>
      <c r="G712" s="48">
        <v>129804.69349999999</v>
      </c>
      <c r="H712" s="48">
        <v>179040.9566</v>
      </c>
      <c r="I712" s="48">
        <v>74600.3986</v>
      </c>
      <c r="J712" s="48">
        <v>108263.54610000001</v>
      </c>
      <c r="K712" s="51">
        <v>738184.81409999996</v>
      </c>
      <c r="L712" s="51">
        <f t="shared" ref="L712:L775" si="11">E712+F712+G712+H712+I712+J712+K712</f>
        <v>4004470.5445000003</v>
      </c>
    </row>
    <row r="713" spans="1:12" ht="18">
      <c r="A713" s="45">
        <v>707</v>
      </c>
      <c r="B713" s="46">
        <v>707</v>
      </c>
      <c r="C713" s="47" t="s">
        <v>124</v>
      </c>
      <c r="D713" s="47" t="s">
        <v>800</v>
      </c>
      <c r="E713" s="48">
        <v>2773290.4093999998</v>
      </c>
      <c r="F713" s="48">
        <v>367323.11129999999</v>
      </c>
      <c r="G713" s="48">
        <v>146929.2445</v>
      </c>
      <c r="H713" s="48">
        <v>202661.0269</v>
      </c>
      <c r="I713" s="48">
        <v>84442.094599999997</v>
      </c>
      <c r="J713" s="48">
        <v>122546.2702</v>
      </c>
      <c r="K713" s="51">
        <v>835570.22580000001</v>
      </c>
      <c r="L713" s="51">
        <f t="shared" si="11"/>
        <v>4532762.3827</v>
      </c>
    </row>
    <row r="714" spans="1:12" ht="18">
      <c r="A714" s="45">
        <v>708</v>
      </c>
      <c r="B714" s="46">
        <v>708</v>
      </c>
      <c r="C714" s="47" t="s">
        <v>124</v>
      </c>
      <c r="D714" s="47" t="s">
        <v>802</v>
      </c>
      <c r="E714" s="48">
        <v>2503895.1387</v>
      </c>
      <c r="F714" s="48">
        <v>331641.63030000002</v>
      </c>
      <c r="G714" s="48">
        <v>132656.65210000001</v>
      </c>
      <c r="H714" s="48">
        <v>182974.69260000001</v>
      </c>
      <c r="I714" s="48">
        <v>76239.455199999997</v>
      </c>
      <c r="J714" s="48">
        <v>110642.2209</v>
      </c>
      <c r="K714" s="51">
        <v>754403.58470000001</v>
      </c>
      <c r="L714" s="51">
        <f t="shared" si="11"/>
        <v>4092453.3745000004</v>
      </c>
    </row>
    <row r="715" spans="1:12" ht="18">
      <c r="A715" s="45">
        <v>709</v>
      </c>
      <c r="B715" s="46">
        <v>709</v>
      </c>
      <c r="C715" s="47" t="s">
        <v>124</v>
      </c>
      <c r="D715" s="47" t="s">
        <v>804</v>
      </c>
      <c r="E715" s="48">
        <v>2321879.7847000002</v>
      </c>
      <c r="F715" s="48">
        <v>307533.64439999999</v>
      </c>
      <c r="G715" s="48">
        <v>123013.4578</v>
      </c>
      <c r="H715" s="48">
        <v>169673.73480000001</v>
      </c>
      <c r="I715" s="48">
        <v>70697.389500000005</v>
      </c>
      <c r="J715" s="48">
        <v>102599.319</v>
      </c>
      <c r="K715" s="51">
        <v>699563.81389999995</v>
      </c>
      <c r="L715" s="51">
        <f t="shared" si="11"/>
        <v>3794961.1441000006</v>
      </c>
    </row>
    <row r="716" spans="1:12" ht="18">
      <c r="A716" s="45">
        <v>710</v>
      </c>
      <c r="B716" s="46">
        <v>710</v>
      </c>
      <c r="C716" s="47" t="s">
        <v>124</v>
      </c>
      <c r="D716" s="47" t="s">
        <v>806</v>
      </c>
      <c r="E716" s="48">
        <v>2764480.3849999998</v>
      </c>
      <c r="F716" s="48">
        <v>366156.22100000002</v>
      </c>
      <c r="G716" s="48">
        <v>146462.4884</v>
      </c>
      <c r="H716" s="48">
        <v>202017.2254</v>
      </c>
      <c r="I716" s="48">
        <v>84173.843900000007</v>
      </c>
      <c r="J716" s="48">
        <v>122156.9725</v>
      </c>
      <c r="K716" s="51">
        <v>832915.83589999995</v>
      </c>
      <c r="L716" s="51">
        <f t="shared" si="11"/>
        <v>4518362.9720999999</v>
      </c>
    </row>
    <row r="717" spans="1:12" ht="18">
      <c r="A717" s="45">
        <v>711</v>
      </c>
      <c r="B717" s="46">
        <v>711</v>
      </c>
      <c r="C717" s="47" t="s">
        <v>124</v>
      </c>
      <c r="D717" s="47" t="s">
        <v>808</v>
      </c>
      <c r="E717" s="48">
        <v>2900497.7782000001</v>
      </c>
      <c r="F717" s="48">
        <v>384171.76380000002</v>
      </c>
      <c r="G717" s="48">
        <v>153668.70550000001</v>
      </c>
      <c r="H717" s="48">
        <v>211956.8352</v>
      </c>
      <c r="I717" s="48">
        <v>88315.347999999998</v>
      </c>
      <c r="J717" s="48">
        <v>128167.3146</v>
      </c>
      <c r="K717" s="51">
        <v>873896.78890000004</v>
      </c>
      <c r="L717" s="51">
        <f t="shared" si="11"/>
        <v>4740674.5342000006</v>
      </c>
    </row>
    <row r="718" spans="1:12" ht="18">
      <c r="A718" s="45">
        <v>712</v>
      </c>
      <c r="B718" s="46">
        <v>712</v>
      </c>
      <c r="C718" s="47" t="s">
        <v>124</v>
      </c>
      <c r="D718" s="47" t="s">
        <v>810</v>
      </c>
      <c r="E718" s="48">
        <v>2613502.1568</v>
      </c>
      <c r="F718" s="48">
        <v>346159.11129999999</v>
      </c>
      <c r="G718" s="48">
        <v>138463.64449999999</v>
      </c>
      <c r="H718" s="48">
        <v>190984.33730000001</v>
      </c>
      <c r="I718" s="48">
        <v>79576.807199999996</v>
      </c>
      <c r="J718" s="48">
        <v>115485.5404</v>
      </c>
      <c r="K718" s="51">
        <v>787427.30290000001</v>
      </c>
      <c r="L718" s="51">
        <f t="shared" si="11"/>
        <v>4271598.9003999997</v>
      </c>
    </row>
    <row r="719" spans="1:12" ht="18">
      <c r="A719" s="45">
        <v>713</v>
      </c>
      <c r="B719" s="46">
        <v>713</v>
      </c>
      <c r="C719" s="47" t="s">
        <v>124</v>
      </c>
      <c r="D719" s="47" t="s">
        <v>812</v>
      </c>
      <c r="E719" s="48">
        <v>2340231.0797999999</v>
      </c>
      <c r="F719" s="48">
        <v>309964.27870000002</v>
      </c>
      <c r="G719" s="48">
        <v>123985.7115</v>
      </c>
      <c r="H719" s="48">
        <v>171014.7745</v>
      </c>
      <c r="I719" s="48">
        <v>71256.156000000003</v>
      </c>
      <c r="J719" s="48">
        <v>103410.2268</v>
      </c>
      <c r="K719" s="51">
        <v>705092.91240000003</v>
      </c>
      <c r="L719" s="51">
        <f t="shared" si="11"/>
        <v>3824955.1397000002</v>
      </c>
    </row>
    <row r="720" spans="1:12" ht="18">
      <c r="A720" s="45">
        <v>714</v>
      </c>
      <c r="B720" s="46">
        <v>714</v>
      </c>
      <c r="C720" s="47" t="s">
        <v>124</v>
      </c>
      <c r="D720" s="47" t="s">
        <v>814</v>
      </c>
      <c r="E720" s="48">
        <v>2600553.4545</v>
      </c>
      <c r="F720" s="48">
        <v>344444.05200000003</v>
      </c>
      <c r="G720" s="48">
        <v>137777.6208</v>
      </c>
      <c r="H720" s="48">
        <v>190038.09770000001</v>
      </c>
      <c r="I720" s="48">
        <v>79182.540699999998</v>
      </c>
      <c r="J720" s="48">
        <v>114913.36259999999</v>
      </c>
      <c r="K720" s="51">
        <v>783525.96250000002</v>
      </c>
      <c r="L720" s="51">
        <f t="shared" si="11"/>
        <v>4250435.0908000004</v>
      </c>
    </row>
    <row r="721" spans="1:12" ht="18">
      <c r="A721" s="45">
        <v>715</v>
      </c>
      <c r="B721" s="46">
        <v>715</v>
      </c>
      <c r="C721" s="47" t="s">
        <v>124</v>
      </c>
      <c r="D721" s="47" t="s">
        <v>816</v>
      </c>
      <c r="E721" s="48">
        <v>2579544.8875000002</v>
      </c>
      <c r="F721" s="48">
        <v>341661.46130000002</v>
      </c>
      <c r="G721" s="48">
        <v>136664.5845</v>
      </c>
      <c r="H721" s="48">
        <v>188502.87520000001</v>
      </c>
      <c r="I721" s="48">
        <v>78542.864700000006</v>
      </c>
      <c r="J721" s="48">
        <v>113985.03509999999</v>
      </c>
      <c r="K721" s="51">
        <v>777196.24919999996</v>
      </c>
      <c r="L721" s="51">
        <f t="shared" si="11"/>
        <v>4216097.9574999996</v>
      </c>
    </row>
    <row r="722" spans="1:12" ht="18">
      <c r="A722" s="45">
        <v>716</v>
      </c>
      <c r="B722" s="46">
        <v>716</v>
      </c>
      <c r="C722" s="47" t="s">
        <v>124</v>
      </c>
      <c r="D722" s="47" t="s">
        <v>818</v>
      </c>
      <c r="E722" s="48">
        <v>2888359.0032000002</v>
      </c>
      <c r="F722" s="48">
        <v>382563.97960000002</v>
      </c>
      <c r="G722" s="48">
        <v>153025.59179999999</v>
      </c>
      <c r="H722" s="48">
        <v>211069.7818</v>
      </c>
      <c r="I722" s="48">
        <v>87945.742400000003</v>
      </c>
      <c r="J722" s="48">
        <v>127630.9259</v>
      </c>
      <c r="K722" s="51">
        <v>870239.473</v>
      </c>
      <c r="L722" s="51">
        <f t="shared" si="11"/>
        <v>4720834.4977000002</v>
      </c>
    </row>
    <row r="723" spans="1:12" ht="18">
      <c r="A723" s="45">
        <v>717</v>
      </c>
      <c r="B723" s="46">
        <v>717</v>
      </c>
      <c r="C723" s="47" t="s">
        <v>124</v>
      </c>
      <c r="D723" s="47" t="s">
        <v>820</v>
      </c>
      <c r="E723" s="48">
        <v>2662950.5997000001</v>
      </c>
      <c r="F723" s="48">
        <v>352708.57179999998</v>
      </c>
      <c r="G723" s="48">
        <v>141083.42869999999</v>
      </c>
      <c r="H723" s="48">
        <v>194597.8327</v>
      </c>
      <c r="I723" s="48">
        <v>81082.430300000007</v>
      </c>
      <c r="J723" s="48">
        <v>117670.5702</v>
      </c>
      <c r="K723" s="51">
        <v>802325.72340000002</v>
      </c>
      <c r="L723" s="51">
        <f t="shared" si="11"/>
        <v>4352419.1568</v>
      </c>
    </row>
    <row r="724" spans="1:12" ht="18">
      <c r="A724" s="45">
        <v>718</v>
      </c>
      <c r="B724" s="46">
        <v>718</v>
      </c>
      <c r="C724" s="47" t="s">
        <v>124</v>
      </c>
      <c r="D724" s="47" t="s">
        <v>822</v>
      </c>
      <c r="E724" s="48">
        <v>2423323.9005999998</v>
      </c>
      <c r="F724" s="48">
        <v>320969.94669999997</v>
      </c>
      <c r="G724" s="48">
        <v>128387.97870000001</v>
      </c>
      <c r="H724" s="48">
        <v>177086.8671</v>
      </c>
      <c r="I724" s="48">
        <v>73786.194600000003</v>
      </c>
      <c r="J724" s="48">
        <v>107081.93580000001</v>
      </c>
      <c r="K724" s="51">
        <v>730128.11490000004</v>
      </c>
      <c r="L724" s="51">
        <f t="shared" si="11"/>
        <v>3960764.9383999994</v>
      </c>
    </row>
    <row r="725" spans="1:12" ht="18">
      <c r="A725" s="45">
        <v>719</v>
      </c>
      <c r="B725" s="46">
        <v>719</v>
      </c>
      <c r="C725" s="47" t="s">
        <v>124</v>
      </c>
      <c r="D725" s="47" t="s">
        <v>824</v>
      </c>
      <c r="E725" s="48">
        <v>2498074.0904999999</v>
      </c>
      <c r="F725" s="48">
        <v>330870.63079999998</v>
      </c>
      <c r="G725" s="48">
        <v>132348.25229999999</v>
      </c>
      <c r="H725" s="48">
        <v>182549.31349999999</v>
      </c>
      <c r="I725" s="48">
        <v>76062.214000000007</v>
      </c>
      <c r="J725" s="48">
        <v>110385.00019999999</v>
      </c>
      <c r="K725" s="51">
        <v>752649.74950000003</v>
      </c>
      <c r="L725" s="51">
        <f t="shared" si="11"/>
        <v>4082939.2508</v>
      </c>
    </row>
    <row r="726" spans="1:12" ht="18">
      <c r="A726" s="45">
        <v>720</v>
      </c>
      <c r="B726" s="46">
        <v>720</v>
      </c>
      <c r="C726" s="47" t="s">
        <v>124</v>
      </c>
      <c r="D726" s="47" t="s">
        <v>826</v>
      </c>
      <c r="E726" s="48">
        <v>2403535.4382000002</v>
      </c>
      <c r="F726" s="48">
        <v>318348.95919999998</v>
      </c>
      <c r="G726" s="48">
        <v>127339.5837</v>
      </c>
      <c r="H726" s="48">
        <v>175640.80499999999</v>
      </c>
      <c r="I726" s="48">
        <v>73183.668799999999</v>
      </c>
      <c r="J726" s="48">
        <v>106207.5224</v>
      </c>
      <c r="K726" s="51">
        <v>724166.00939999998</v>
      </c>
      <c r="L726" s="51">
        <f t="shared" si="11"/>
        <v>3928421.9867000002</v>
      </c>
    </row>
    <row r="727" spans="1:12" ht="18">
      <c r="A727" s="45">
        <v>721</v>
      </c>
      <c r="B727" s="46">
        <v>721</v>
      </c>
      <c r="C727" s="47" t="s">
        <v>124</v>
      </c>
      <c r="D727" s="47" t="s">
        <v>828</v>
      </c>
      <c r="E727" s="48">
        <v>2253313.9441999998</v>
      </c>
      <c r="F727" s="48">
        <v>298452.07909999997</v>
      </c>
      <c r="G727" s="48">
        <v>119380.8317</v>
      </c>
      <c r="H727" s="48">
        <v>164663.21609999999</v>
      </c>
      <c r="I727" s="48">
        <v>68609.6734</v>
      </c>
      <c r="J727" s="48">
        <v>99569.528900000005</v>
      </c>
      <c r="K727" s="51">
        <v>678905.47439999995</v>
      </c>
      <c r="L727" s="51">
        <f t="shared" si="11"/>
        <v>3682894.7477999991</v>
      </c>
    </row>
    <row r="728" spans="1:12" ht="18">
      <c r="A728" s="45">
        <v>722</v>
      </c>
      <c r="B728" s="46">
        <v>722</v>
      </c>
      <c r="C728" s="47" t="s">
        <v>125</v>
      </c>
      <c r="D728" s="47" t="s">
        <v>831</v>
      </c>
      <c r="E728" s="48">
        <v>2236577.4169000001</v>
      </c>
      <c r="F728" s="48">
        <v>296235.32130000001</v>
      </c>
      <c r="G728" s="48">
        <v>118494.12850000001</v>
      </c>
      <c r="H728" s="48">
        <v>163440.17730000001</v>
      </c>
      <c r="I728" s="48">
        <v>68100.073900000003</v>
      </c>
      <c r="J728" s="48">
        <v>98829.974499999997</v>
      </c>
      <c r="K728" s="51">
        <v>673862.89260000002</v>
      </c>
      <c r="L728" s="51">
        <f t="shared" si="11"/>
        <v>3655539.9850000003</v>
      </c>
    </row>
    <row r="729" spans="1:12" ht="18">
      <c r="A729" s="45">
        <v>723</v>
      </c>
      <c r="B729" s="46">
        <v>723</v>
      </c>
      <c r="C729" s="47" t="s">
        <v>125</v>
      </c>
      <c r="D729" s="47" t="s">
        <v>833</v>
      </c>
      <c r="E729" s="48">
        <v>3827299.0184999998</v>
      </c>
      <c r="F729" s="48">
        <v>506926.85430000001</v>
      </c>
      <c r="G729" s="48">
        <v>202770.74170000001</v>
      </c>
      <c r="H729" s="48">
        <v>279683.78169999999</v>
      </c>
      <c r="I729" s="48">
        <v>116534.909</v>
      </c>
      <c r="J729" s="48">
        <v>169120.84580000001</v>
      </c>
      <c r="K729" s="51">
        <v>1153134.5921</v>
      </c>
      <c r="L729" s="51">
        <f t="shared" si="11"/>
        <v>6255470.7431000005</v>
      </c>
    </row>
    <row r="730" spans="1:12" ht="18">
      <c r="A730" s="45">
        <v>724</v>
      </c>
      <c r="B730" s="46">
        <v>724</v>
      </c>
      <c r="C730" s="47" t="s">
        <v>125</v>
      </c>
      <c r="D730" s="47" t="s">
        <v>835</v>
      </c>
      <c r="E730" s="48">
        <v>2628650.4079999998</v>
      </c>
      <c r="F730" s="48">
        <v>348165.50160000002</v>
      </c>
      <c r="G730" s="48">
        <v>139266.20060000001</v>
      </c>
      <c r="H730" s="48">
        <v>192091.3112</v>
      </c>
      <c r="I730" s="48">
        <v>80038.046300000002</v>
      </c>
      <c r="J730" s="48">
        <v>116154.91190000001</v>
      </c>
      <c r="K730" s="51">
        <v>791991.34990000003</v>
      </c>
      <c r="L730" s="51">
        <f t="shared" si="11"/>
        <v>4296357.7295000004</v>
      </c>
    </row>
    <row r="731" spans="1:12" ht="18">
      <c r="A731" s="45">
        <v>725</v>
      </c>
      <c r="B731" s="46">
        <v>725</v>
      </c>
      <c r="C731" s="47" t="s">
        <v>125</v>
      </c>
      <c r="D731" s="47" t="s">
        <v>837</v>
      </c>
      <c r="E731" s="48">
        <v>3138624.3073</v>
      </c>
      <c r="F731" s="48">
        <v>415711.69099999999</v>
      </c>
      <c r="G731" s="48">
        <v>166284.6764</v>
      </c>
      <c r="H731" s="48">
        <v>229358.17430000001</v>
      </c>
      <c r="I731" s="48">
        <v>95565.906000000003</v>
      </c>
      <c r="J731" s="48">
        <v>138689.6594</v>
      </c>
      <c r="K731" s="51">
        <v>945642.4081</v>
      </c>
      <c r="L731" s="51">
        <f t="shared" si="11"/>
        <v>5129876.8224999998</v>
      </c>
    </row>
    <row r="732" spans="1:12" ht="18">
      <c r="A732" s="45">
        <v>726</v>
      </c>
      <c r="B732" s="46">
        <v>726</v>
      </c>
      <c r="C732" s="47" t="s">
        <v>125</v>
      </c>
      <c r="D732" s="47" t="s">
        <v>839</v>
      </c>
      <c r="E732" s="48">
        <v>3390798.5425999998</v>
      </c>
      <c r="F732" s="48">
        <v>449112.24089999998</v>
      </c>
      <c r="G732" s="48">
        <v>179644.8964</v>
      </c>
      <c r="H732" s="48">
        <v>247786.06390000001</v>
      </c>
      <c r="I732" s="48">
        <v>103244.1933</v>
      </c>
      <c r="J732" s="48">
        <v>149832.74489999999</v>
      </c>
      <c r="K732" s="51">
        <v>1021620.4889</v>
      </c>
      <c r="L732" s="51">
        <f t="shared" si="11"/>
        <v>5542039.1709000012</v>
      </c>
    </row>
    <row r="733" spans="1:12" ht="18">
      <c r="A733" s="45">
        <v>727</v>
      </c>
      <c r="B733" s="46">
        <v>727</v>
      </c>
      <c r="C733" s="47" t="s">
        <v>125</v>
      </c>
      <c r="D733" s="47" t="s">
        <v>841</v>
      </c>
      <c r="E733" s="48">
        <v>2348977.2878</v>
      </c>
      <c r="F733" s="48">
        <v>311122.71649999998</v>
      </c>
      <c r="G733" s="48">
        <v>124449.0866</v>
      </c>
      <c r="H733" s="48">
        <v>171653.91250000001</v>
      </c>
      <c r="I733" s="48">
        <v>71522.463600000003</v>
      </c>
      <c r="J733" s="48">
        <v>103796.7046</v>
      </c>
      <c r="K733" s="51">
        <v>707728.07499999995</v>
      </c>
      <c r="L733" s="51">
        <f t="shared" si="11"/>
        <v>3839250.2466000002</v>
      </c>
    </row>
    <row r="734" spans="1:12" ht="18">
      <c r="A734" s="45">
        <v>728</v>
      </c>
      <c r="B734" s="46">
        <v>728</v>
      </c>
      <c r="C734" s="47" t="s">
        <v>125</v>
      </c>
      <c r="D734" s="47" t="s">
        <v>843</v>
      </c>
      <c r="E734" s="48">
        <v>2259312.3735000002</v>
      </c>
      <c r="F734" s="48">
        <v>299246.57280000002</v>
      </c>
      <c r="G734" s="48">
        <v>119698.62910000001</v>
      </c>
      <c r="H734" s="48">
        <v>165101.55739999999</v>
      </c>
      <c r="I734" s="48">
        <v>68792.315600000002</v>
      </c>
      <c r="J734" s="48">
        <v>99834.587700000004</v>
      </c>
      <c r="K734" s="51">
        <v>680712.75320000004</v>
      </c>
      <c r="L734" s="51">
        <f t="shared" si="11"/>
        <v>3692698.7893000003</v>
      </c>
    </row>
    <row r="735" spans="1:12" ht="18">
      <c r="A735" s="45">
        <v>729</v>
      </c>
      <c r="B735" s="46">
        <v>729</v>
      </c>
      <c r="C735" s="47" t="s">
        <v>125</v>
      </c>
      <c r="D735" s="47" t="s">
        <v>845</v>
      </c>
      <c r="E735" s="48">
        <v>3506761.7847000002</v>
      </c>
      <c r="F735" s="48">
        <v>464471.60560000001</v>
      </c>
      <c r="G735" s="48">
        <v>185788.6422</v>
      </c>
      <c r="H735" s="48">
        <v>256260.19620000001</v>
      </c>
      <c r="I735" s="48">
        <v>106775.0818</v>
      </c>
      <c r="J735" s="48">
        <v>154956.93340000001</v>
      </c>
      <c r="K735" s="51">
        <v>1056559.2864999999</v>
      </c>
      <c r="L735" s="51">
        <f t="shared" si="11"/>
        <v>5731573.5304000005</v>
      </c>
    </row>
    <row r="736" spans="1:12" ht="18">
      <c r="A736" s="45">
        <v>730</v>
      </c>
      <c r="B736" s="46">
        <v>730</v>
      </c>
      <c r="C736" s="47" t="s">
        <v>125</v>
      </c>
      <c r="D736" s="47" t="s">
        <v>847</v>
      </c>
      <c r="E736" s="48">
        <v>2496250.7672000001</v>
      </c>
      <c r="F736" s="48">
        <v>330629.1311</v>
      </c>
      <c r="G736" s="48">
        <v>132251.65239999999</v>
      </c>
      <c r="H736" s="48">
        <v>182416.0723</v>
      </c>
      <c r="I736" s="48">
        <v>76006.696800000005</v>
      </c>
      <c r="J736" s="48">
        <v>110304.4311</v>
      </c>
      <c r="K736" s="51">
        <v>752100.39670000004</v>
      </c>
      <c r="L736" s="51">
        <f t="shared" si="11"/>
        <v>4079959.1476000003</v>
      </c>
    </row>
    <row r="737" spans="1:12" ht="18">
      <c r="A737" s="45">
        <v>731</v>
      </c>
      <c r="B737" s="46">
        <v>731</v>
      </c>
      <c r="C737" s="47" t="s">
        <v>125</v>
      </c>
      <c r="D737" s="47" t="s">
        <v>850</v>
      </c>
      <c r="E737" s="48">
        <v>2304782.6301000002</v>
      </c>
      <c r="F737" s="48">
        <v>305269.1214</v>
      </c>
      <c r="G737" s="48">
        <v>122107.6485</v>
      </c>
      <c r="H737" s="48">
        <v>168424.34280000001</v>
      </c>
      <c r="I737" s="48">
        <v>70176.809500000003</v>
      </c>
      <c r="J737" s="48">
        <v>101843.8293</v>
      </c>
      <c r="K737" s="51">
        <v>694412.57790000003</v>
      </c>
      <c r="L737" s="51">
        <f t="shared" si="11"/>
        <v>3767016.9595000003</v>
      </c>
    </row>
    <row r="738" spans="1:12" ht="18">
      <c r="A738" s="45">
        <v>732</v>
      </c>
      <c r="B738" s="46">
        <v>732</v>
      </c>
      <c r="C738" s="47" t="s">
        <v>125</v>
      </c>
      <c r="D738" s="47" t="s">
        <v>852</v>
      </c>
      <c r="E738" s="48">
        <v>3439468.6601999998</v>
      </c>
      <c r="F738" s="48">
        <v>455558.61200000002</v>
      </c>
      <c r="G738" s="48">
        <v>182223.4448</v>
      </c>
      <c r="H738" s="48">
        <v>251342.6825</v>
      </c>
      <c r="I738" s="48">
        <v>104726.1177</v>
      </c>
      <c r="J738" s="48">
        <v>151983.38200000001</v>
      </c>
      <c r="K738" s="51">
        <v>1036284.4062</v>
      </c>
      <c r="L738" s="51">
        <f t="shared" si="11"/>
        <v>5621587.3054000009</v>
      </c>
    </row>
    <row r="739" spans="1:12" ht="18">
      <c r="A739" s="45">
        <v>733</v>
      </c>
      <c r="B739" s="46">
        <v>733</v>
      </c>
      <c r="C739" s="47" t="s">
        <v>125</v>
      </c>
      <c r="D739" s="47" t="s">
        <v>854</v>
      </c>
      <c r="E739" s="48">
        <v>2722450.6417</v>
      </c>
      <c r="F739" s="48">
        <v>360589.36949999997</v>
      </c>
      <c r="G739" s="48">
        <v>144235.74780000001</v>
      </c>
      <c r="H739" s="48">
        <v>198945.859</v>
      </c>
      <c r="I739" s="48">
        <v>82894.107900000003</v>
      </c>
      <c r="J739" s="48">
        <v>120299.7605</v>
      </c>
      <c r="K739" s="51">
        <v>820252.61029999994</v>
      </c>
      <c r="L739" s="51">
        <f t="shared" si="11"/>
        <v>4449668.0967000006</v>
      </c>
    </row>
    <row r="740" spans="1:12" ht="18">
      <c r="A740" s="45">
        <v>734</v>
      </c>
      <c r="B740" s="46">
        <v>734</v>
      </c>
      <c r="C740" s="47" t="s">
        <v>125</v>
      </c>
      <c r="D740" s="47" t="s">
        <v>856</v>
      </c>
      <c r="E740" s="48">
        <v>2339910.0048000002</v>
      </c>
      <c r="F740" s="48">
        <v>309921.75219999999</v>
      </c>
      <c r="G740" s="48">
        <v>123968.7009</v>
      </c>
      <c r="H740" s="48">
        <v>170991.31159999999</v>
      </c>
      <c r="I740" s="48">
        <v>71246.379799999995</v>
      </c>
      <c r="J740" s="48">
        <v>103396.03909999999</v>
      </c>
      <c r="K740" s="51">
        <v>704996.17509999999</v>
      </c>
      <c r="L740" s="51">
        <f t="shared" si="11"/>
        <v>3824430.3635000009</v>
      </c>
    </row>
    <row r="741" spans="1:12" ht="18">
      <c r="A741" s="45">
        <v>735</v>
      </c>
      <c r="B741" s="46">
        <v>735</v>
      </c>
      <c r="C741" s="47" t="s">
        <v>125</v>
      </c>
      <c r="D741" s="47" t="s">
        <v>858</v>
      </c>
      <c r="E741" s="48">
        <v>3351588.7617000001</v>
      </c>
      <c r="F741" s="48">
        <v>443918.89419999998</v>
      </c>
      <c r="G741" s="48">
        <v>177567.5577</v>
      </c>
      <c r="H741" s="48">
        <v>244920.76920000001</v>
      </c>
      <c r="I741" s="48">
        <v>102050.3205</v>
      </c>
      <c r="J741" s="48">
        <v>148100.1415</v>
      </c>
      <c r="K741" s="51">
        <v>1009806.8954</v>
      </c>
      <c r="L741" s="51">
        <f t="shared" si="11"/>
        <v>5477953.3402000004</v>
      </c>
    </row>
    <row r="742" spans="1:12" ht="18">
      <c r="A742" s="45">
        <v>736</v>
      </c>
      <c r="B742" s="46">
        <v>736</v>
      </c>
      <c r="C742" s="47" t="s">
        <v>125</v>
      </c>
      <c r="D742" s="47" t="s">
        <v>860</v>
      </c>
      <c r="E742" s="48">
        <v>2221812.7488000002</v>
      </c>
      <c r="F742" s="48">
        <v>294279.73670000001</v>
      </c>
      <c r="G742" s="48">
        <v>117711.8947</v>
      </c>
      <c r="H742" s="48">
        <v>162361.2341</v>
      </c>
      <c r="I742" s="48">
        <v>67650.514200000005</v>
      </c>
      <c r="J742" s="48">
        <v>98177.5527</v>
      </c>
      <c r="K742" s="51">
        <v>669414.41610000003</v>
      </c>
      <c r="L742" s="51">
        <f t="shared" si="11"/>
        <v>3631408.0973000005</v>
      </c>
    </row>
    <row r="743" spans="1:12" ht="18">
      <c r="A743" s="45">
        <v>737</v>
      </c>
      <c r="B743" s="46">
        <v>737</v>
      </c>
      <c r="C743" s="47" t="s">
        <v>125</v>
      </c>
      <c r="D743" s="47" t="s">
        <v>862</v>
      </c>
      <c r="E743" s="48">
        <v>2410221.7548000002</v>
      </c>
      <c r="F743" s="48">
        <v>319234.5637</v>
      </c>
      <c r="G743" s="48">
        <v>127693.82550000001</v>
      </c>
      <c r="H743" s="48">
        <v>176129.41450000001</v>
      </c>
      <c r="I743" s="48">
        <v>73387.255999999994</v>
      </c>
      <c r="J743" s="48">
        <v>106502.9776</v>
      </c>
      <c r="K743" s="51">
        <v>726180.54319999996</v>
      </c>
      <c r="L743" s="51">
        <f t="shared" si="11"/>
        <v>3939350.3352999995</v>
      </c>
    </row>
    <row r="744" spans="1:12" ht="18">
      <c r="A744" s="45">
        <v>738</v>
      </c>
      <c r="B744" s="46">
        <v>738</v>
      </c>
      <c r="C744" s="47" t="s">
        <v>126</v>
      </c>
      <c r="D744" s="47" t="s">
        <v>866</v>
      </c>
      <c r="E744" s="48">
        <v>2490820.8574000001</v>
      </c>
      <c r="F744" s="48">
        <v>329909.93800000002</v>
      </c>
      <c r="G744" s="48">
        <v>131963.97519999999</v>
      </c>
      <c r="H744" s="48">
        <v>182019.27609999999</v>
      </c>
      <c r="I744" s="48">
        <v>75841.365099999995</v>
      </c>
      <c r="J744" s="48">
        <v>110064.4941</v>
      </c>
      <c r="K744" s="51">
        <v>750464.40830000001</v>
      </c>
      <c r="L744" s="51">
        <f t="shared" si="11"/>
        <v>4071084.3141999999</v>
      </c>
    </row>
    <row r="745" spans="1:12" ht="18">
      <c r="A745" s="45">
        <v>739</v>
      </c>
      <c r="B745" s="46">
        <v>739</v>
      </c>
      <c r="C745" s="47" t="s">
        <v>126</v>
      </c>
      <c r="D745" s="47" t="s">
        <v>868</v>
      </c>
      <c r="E745" s="48">
        <v>2756339.8782000002</v>
      </c>
      <c r="F745" s="48">
        <v>365078.0086</v>
      </c>
      <c r="G745" s="48">
        <v>146031.2034</v>
      </c>
      <c r="H745" s="48">
        <v>201422.34959999999</v>
      </c>
      <c r="I745" s="48">
        <v>83925.979000000007</v>
      </c>
      <c r="J745" s="48">
        <v>121797.2594</v>
      </c>
      <c r="K745" s="51">
        <v>830463.16630000004</v>
      </c>
      <c r="L745" s="51">
        <f t="shared" si="11"/>
        <v>4505057.8444999997</v>
      </c>
    </row>
    <row r="746" spans="1:12" ht="18">
      <c r="A746" s="45">
        <v>740</v>
      </c>
      <c r="B746" s="46">
        <v>740</v>
      </c>
      <c r="C746" s="47" t="s">
        <v>126</v>
      </c>
      <c r="D746" s="47" t="s">
        <v>870</v>
      </c>
      <c r="E746" s="48">
        <v>2307855.5499</v>
      </c>
      <c r="F746" s="48">
        <v>305676.13050000003</v>
      </c>
      <c r="G746" s="48">
        <v>122270.4522</v>
      </c>
      <c r="H746" s="48">
        <v>168648.8996</v>
      </c>
      <c r="I746" s="48">
        <v>70270.374800000005</v>
      </c>
      <c r="J746" s="48">
        <v>101979.6156</v>
      </c>
      <c r="K746" s="51">
        <v>695338.42409999995</v>
      </c>
      <c r="L746" s="51">
        <f t="shared" si="11"/>
        <v>3772039.4467000002</v>
      </c>
    </row>
    <row r="747" spans="1:12" ht="18">
      <c r="A747" s="45">
        <v>741</v>
      </c>
      <c r="B747" s="46">
        <v>741</v>
      </c>
      <c r="C747" s="47" t="s">
        <v>126</v>
      </c>
      <c r="D747" s="47" t="s">
        <v>872</v>
      </c>
      <c r="E747" s="48">
        <v>2583956.8144</v>
      </c>
      <c r="F747" s="48">
        <v>342245.8223</v>
      </c>
      <c r="G747" s="48">
        <v>136898.32889999999</v>
      </c>
      <c r="H747" s="48">
        <v>188825.2812</v>
      </c>
      <c r="I747" s="48">
        <v>78677.200500000006</v>
      </c>
      <c r="J747" s="48">
        <v>114179.9896</v>
      </c>
      <c r="K747" s="51">
        <v>778525.52749999997</v>
      </c>
      <c r="L747" s="51">
        <f t="shared" si="11"/>
        <v>4223308.9643999999</v>
      </c>
    </row>
    <row r="748" spans="1:12" ht="18">
      <c r="A748" s="45">
        <v>742</v>
      </c>
      <c r="B748" s="46">
        <v>742</v>
      </c>
      <c r="C748" s="47" t="s">
        <v>126</v>
      </c>
      <c r="D748" s="47" t="s">
        <v>874</v>
      </c>
      <c r="E748" s="48">
        <v>3624197.1060000001</v>
      </c>
      <c r="F748" s="48">
        <v>480025.94770000002</v>
      </c>
      <c r="G748" s="48">
        <v>192010.37909999999</v>
      </c>
      <c r="H748" s="48">
        <v>264841.90220000001</v>
      </c>
      <c r="I748" s="48">
        <v>110350.7926</v>
      </c>
      <c r="J748" s="48">
        <v>160146.17019999999</v>
      </c>
      <c r="K748" s="51">
        <v>1091941.6098</v>
      </c>
      <c r="L748" s="51">
        <f t="shared" si="11"/>
        <v>5923513.9075999996</v>
      </c>
    </row>
    <row r="749" spans="1:12" ht="18">
      <c r="A749" s="45">
        <v>743</v>
      </c>
      <c r="B749" s="46">
        <v>743</v>
      </c>
      <c r="C749" s="47" t="s">
        <v>126</v>
      </c>
      <c r="D749" s="47" t="s">
        <v>876</v>
      </c>
      <c r="E749" s="48">
        <v>3003523.3517999998</v>
      </c>
      <c r="F749" s="48">
        <v>397817.5306</v>
      </c>
      <c r="G749" s="48">
        <v>159127.0123</v>
      </c>
      <c r="H749" s="48">
        <v>219485.53409999999</v>
      </c>
      <c r="I749" s="48">
        <v>91452.305900000007</v>
      </c>
      <c r="J749" s="48">
        <v>132719.81289999999</v>
      </c>
      <c r="K749" s="51">
        <v>904937.57039999997</v>
      </c>
      <c r="L749" s="51">
        <f t="shared" si="11"/>
        <v>4909063.1179999998</v>
      </c>
    </row>
    <row r="750" spans="1:12" ht="18">
      <c r="A750" s="45">
        <v>744</v>
      </c>
      <c r="B750" s="46">
        <v>744</v>
      </c>
      <c r="C750" s="47" t="s">
        <v>126</v>
      </c>
      <c r="D750" s="47" t="s">
        <v>878</v>
      </c>
      <c r="E750" s="48">
        <v>2765254.3769999999</v>
      </c>
      <c r="F750" s="48">
        <v>366258.7365</v>
      </c>
      <c r="G750" s="48">
        <v>146503.49460000001</v>
      </c>
      <c r="H750" s="48">
        <v>202073.78570000001</v>
      </c>
      <c r="I750" s="48">
        <v>84197.410699999993</v>
      </c>
      <c r="J750" s="48">
        <v>122191.1737</v>
      </c>
      <c r="K750" s="51">
        <v>833149.03350000002</v>
      </c>
      <c r="L750" s="51">
        <f t="shared" si="11"/>
        <v>4519628.0116999997</v>
      </c>
    </row>
    <row r="751" spans="1:12" ht="18">
      <c r="A751" s="45">
        <v>745</v>
      </c>
      <c r="B751" s="46">
        <v>745</v>
      </c>
      <c r="C751" s="47" t="s">
        <v>126</v>
      </c>
      <c r="D751" s="47" t="s">
        <v>880</v>
      </c>
      <c r="E751" s="48">
        <v>2402438.8627999998</v>
      </c>
      <c r="F751" s="48">
        <v>318203.71740000002</v>
      </c>
      <c r="G751" s="48">
        <v>127281.48699999999</v>
      </c>
      <c r="H751" s="48">
        <v>175560.67170000001</v>
      </c>
      <c r="I751" s="48">
        <v>73150.279899999994</v>
      </c>
      <c r="J751" s="48">
        <v>106159.06690000001</v>
      </c>
      <c r="K751" s="51">
        <v>723835.62</v>
      </c>
      <c r="L751" s="51">
        <f t="shared" si="11"/>
        <v>3926629.7056999998</v>
      </c>
    </row>
    <row r="752" spans="1:12" ht="18">
      <c r="A752" s="45">
        <v>746</v>
      </c>
      <c r="B752" s="46">
        <v>746</v>
      </c>
      <c r="C752" s="47" t="s">
        <v>126</v>
      </c>
      <c r="D752" s="47" t="s">
        <v>882</v>
      </c>
      <c r="E752" s="48">
        <v>3168432.449</v>
      </c>
      <c r="F752" s="48">
        <v>419659.7879</v>
      </c>
      <c r="G752" s="48">
        <v>167863.91519999999</v>
      </c>
      <c r="H752" s="48">
        <v>231536.43470000001</v>
      </c>
      <c r="I752" s="48">
        <v>96473.514500000005</v>
      </c>
      <c r="J752" s="48">
        <v>140006.82279999999</v>
      </c>
      <c r="K752" s="51">
        <v>954623.36289999995</v>
      </c>
      <c r="L752" s="51">
        <f t="shared" si="11"/>
        <v>5178596.2870000005</v>
      </c>
    </row>
    <row r="753" spans="1:12" ht="18">
      <c r="A753" s="45">
        <v>747</v>
      </c>
      <c r="B753" s="46">
        <v>747</v>
      </c>
      <c r="C753" s="47" t="s">
        <v>126</v>
      </c>
      <c r="D753" s="47" t="s">
        <v>884</v>
      </c>
      <c r="E753" s="48">
        <v>2234551.5320000001</v>
      </c>
      <c r="F753" s="48">
        <v>295966.99219999998</v>
      </c>
      <c r="G753" s="48">
        <v>118386.7969</v>
      </c>
      <c r="H753" s="48">
        <v>163292.1336</v>
      </c>
      <c r="I753" s="48">
        <v>68038.388999999996</v>
      </c>
      <c r="J753" s="48">
        <v>98740.454599999997</v>
      </c>
      <c r="K753" s="51">
        <v>673252.50959999999</v>
      </c>
      <c r="L753" s="51">
        <f t="shared" si="11"/>
        <v>3652228.8078999994</v>
      </c>
    </row>
    <row r="754" spans="1:12" ht="18">
      <c r="A754" s="45">
        <v>748</v>
      </c>
      <c r="B754" s="46">
        <v>748</v>
      </c>
      <c r="C754" s="47" t="s">
        <v>126</v>
      </c>
      <c r="D754" s="47" t="s">
        <v>886</v>
      </c>
      <c r="E754" s="48">
        <v>2140345.0891999998</v>
      </c>
      <c r="F754" s="48">
        <v>283489.32179999998</v>
      </c>
      <c r="G754" s="48">
        <v>113395.72870000001</v>
      </c>
      <c r="H754" s="48">
        <v>156407.90169999999</v>
      </c>
      <c r="I754" s="48">
        <v>65169.959000000003</v>
      </c>
      <c r="J754" s="48">
        <v>94577.656499999997</v>
      </c>
      <c r="K754" s="51">
        <v>644868.86170000001</v>
      </c>
      <c r="L754" s="51">
        <f t="shared" si="11"/>
        <v>3498254.5185999991</v>
      </c>
    </row>
    <row r="755" spans="1:12" ht="18">
      <c r="A755" s="45">
        <v>749</v>
      </c>
      <c r="B755" s="46">
        <v>749</v>
      </c>
      <c r="C755" s="47" t="s">
        <v>126</v>
      </c>
      <c r="D755" s="47" t="s">
        <v>888</v>
      </c>
      <c r="E755" s="48">
        <v>2294777.2514</v>
      </c>
      <c r="F755" s="48">
        <v>303943.90610000002</v>
      </c>
      <c r="G755" s="48">
        <v>121577.5624</v>
      </c>
      <c r="H755" s="48">
        <v>167693.18960000001</v>
      </c>
      <c r="I755" s="48">
        <v>69872.162299999996</v>
      </c>
      <c r="J755" s="48">
        <v>101401.71120000001</v>
      </c>
      <c r="K755" s="51">
        <v>691398.03740000003</v>
      </c>
      <c r="L755" s="51">
        <f t="shared" si="11"/>
        <v>3750663.8203999996</v>
      </c>
    </row>
    <row r="756" spans="1:12" ht="18">
      <c r="A756" s="45">
        <v>750</v>
      </c>
      <c r="B756" s="46">
        <v>750</v>
      </c>
      <c r="C756" s="47" t="s">
        <v>126</v>
      </c>
      <c r="D756" s="47" t="s">
        <v>890</v>
      </c>
      <c r="E756" s="48">
        <v>2495841.6713999999</v>
      </c>
      <c r="F756" s="48">
        <v>330574.94630000001</v>
      </c>
      <c r="G756" s="48">
        <v>132229.9785</v>
      </c>
      <c r="H756" s="48">
        <v>182386.17720000001</v>
      </c>
      <c r="I756" s="48">
        <v>75994.2405</v>
      </c>
      <c r="J756" s="48">
        <v>110286.35400000001</v>
      </c>
      <c r="K756" s="51">
        <v>751977.13950000005</v>
      </c>
      <c r="L756" s="51">
        <f t="shared" si="11"/>
        <v>4079290.5073999995</v>
      </c>
    </row>
    <row r="757" spans="1:12" ht="18">
      <c r="A757" s="45">
        <v>751</v>
      </c>
      <c r="B757" s="46">
        <v>751</v>
      </c>
      <c r="C757" s="47" t="s">
        <v>126</v>
      </c>
      <c r="D757" s="47" t="s">
        <v>892</v>
      </c>
      <c r="E757" s="48">
        <v>2746389.8358999998</v>
      </c>
      <c r="F757" s="48">
        <v>363760.1226</v>
      </c>
      <c r="G757" s="48">
        <v>145504.049</v>
      </c>
      <c r="H757" s="48">
        <v>200695.2401</v>
      </c>
      <c r="I757" s="48">
        <v>83623.016699999993</v>
      </c>
      <c r="J757" s="48">
        <v>121357.5866</v>
      </c>
      <c r="K757" s="51">
        <v>827465.29810000001</v>
      </c>
      <c r="L757" s="51">
        <f t="shared" si="11"/>
        <v>4488795.1490000002</v>
      </c>
    </row>
    <row r="758" spans="1:12" ht="18">
      <c r="A758" s="45">
        <v>752</v>
      </c>
      <c r="B758" s="46">
        <v>752</v>
      </c>
      <c r="C758" s="47" t="s">
        <v>126</v>
      </c>
      <c r="D758" s="47" t="s">
        <v>894</v>
      </c>
      <c r="E758" s="48">
        <v>2547249.1044999999</v>
      </c>
      <c r="F758" s="48">
        <v>337383.87550000002</v>
      </c>
      <c r="G758" s="48">
        <v>134953.5502</v>
      </c>
      <c r="H758" s="48">
        <v>186142.8279</v>
      </c>
      <c r="I758" s="48">
        <v>77559.511599999998</v>
      </c>
      <c r="J758" s="48">
        <v>112557.94779999999</v>
      </c>
      <c r="K758" s="51">
        <v>767465.78799999994</v>
      </c>
      <c r="L758" s="51">
        <f t="shared" si="11"/>
        <v>4163312.6054999996</v>
      </c>
    </row>
    <row r="759" spans="1:12" ht="18">
      <c r="A759" s="45">
        <v>753</v>
      </c>
      <c r="B759" s="46">
        <v>753</v>
      </c>
      <c r="C759" s="47" t="s">
        <v>126</v>
      </c>
      <c r="D759" s="47" t="s">
        <v>896</v>
      </c>
      <c r="E759" s="48">
        <v>2654670.148</v>
      </c>
      <c r="F759" s="48">
        <v>351611.8236</v>
      </c>
      <c r="G759" s="48">
        <v>140644.72940000001</v>
      </c>
      <c r="H759" s="48">
        <v>193992.7303</v>
      </c>
      <c r="I759" s="48">
        <v>80830.304300000003</v>
      </c>
      <c r="J759" s="48">
        <v>117304.6732</v>
      </c>
      <c r="K759" s="51">
        <v>799830.88950000005</v>
      </c>
      <c r="L759" s="51">
        <f t="shared" si="11"/>
        <v>4338885.2982999999</v>
      </c>
    </row>
    <row r="760" spans="1:12" ht="18">
      <c r="A760" s="45">
        <v>754</v>
      </c>
      <c r="B760" s="46">
        <v>754</v>
      </c>
      <c r="C760" s="47" t="s">
        <v>126</v>
      </c>
      <c r="D760" s="47" t="s">
        <v>898</v>
      </c>
      <c r="E760" s="48">
        <v>2648361.7230000002</v>
      </c>
      <c r="F760" s="48">
        <v>350776.2709</v>
      </c>
      <c r="G760" s="48">
        <v>140310.50839999999</v>
      </c>
      <c r="H760" s="48">
        <v>193531.73569999999</v>
      </c>
      <c r="I760" s="48">
        <v>80638.223199999993</v>
      </c>
      <c r="J760" s="48">
        <v>117025.9163</v>
      </c>
      <c r="K760" s="51">
        <v>797930.21149999998</v>
      </c>
      <c r="L760" s="51">
        <f t="shared" si="11"/>
        <v>4328574.5890000006</v>
      </c>
    </row>
    <row r="761" spans="1:12" ht="18">
      <c r="A761" s="45">
        <v>755</v>
      </c>
      <c r="B761" s="46">
        <v>755</v>
      </c>
      <c r="C761" s="47" t="s">
        <v>127</v>
      </c>
      <c r="D761" s="47" t="s">
        <v>902</v>
      </c>
      <c r="E761" s="48">
        <v>2492824.557</v>
      </c>
      <c r="F761" s="48">
        <v>330175.32860000001</v>
      </c>
      <c r="G761" s="48">
        <v>132070.13140000001</v>
      </c>
      <c r="H761" s="48">
        <v>182165.6985</v>
      </c>
      <c r="I761" s="48">
        <v>75902.374400000001</v>
      </c>
      <c r="J761" s="48">
        <v>110153.0336</v>
      </c>
      <c r="K761" s="51">
        <v>751068.10699999996</v>
      </c>
      <c r="L761" s="51">
        <f t="shared" si="11"/>
        <v>4074359.2305000001</v>
      </c>
    </row>
    <row r="762" spans="1:12" ht="18">
      <c r="A762" s="45">
        <v>756</v>
      </c>
      <c r="B762" s="46">
        <v>756</v>
      </c>
      <c r="C762" s="47" t="s">
        <v>127</v>
      </c>
      <c r="D762" s="47" t="s">
        <v>904</v>
      </c>
      <c r="E762" s="48">
        <v>2413677.2116</v>
      </c>
      <c r="F762" s="48">
        <v>319692.24</v>
      </c>
      <c r="G762" s="48">
        <v>127876.89599999999</v>
      </c>
      <c r="H762" s="48">
        <v>176381.92550000001</v>
      </c>
      <c r="I762" s="48">
        <v>73492.468999999997</v>
      </c>
      <c r="J762" s="48">
        <v>106655.6675</v>
      </c>
      <c r="K762" s="51">
        <v>727221.64469999995</v>
      </c>
      <c r="L762" s="51">
        <f t="shared" si="11"/>
        <v>3944998.0543000004</v>
      </c>
    </row>
    <row r="763" spans="1:12" ht="18">
      <c r="A763" s="45">
        <v>757</v>
      </c>
      <c r="B763" s="46">
        <v>757</v>
      </c>
      <c r="C763" s="47" t="s">
        <v>127</v>
      </c>
      <c r="D763" s="47" t="s">
        <v>906</v>
      </c>
      <c r="E763" s="48">
        <v>2848534.4638999999</v>
      </c>
      <c r="F763" s="48">
        <v>377289.20789999998</v>
      </c>
      <c r="G763" s="48">
        <v>150915.6832</v>
      </c>
      <c r="H763" s="48">
        <v>208159.56299999999</v>
      </c>
      <c r="I763" s="48">
        <v>86733.151199999993</v>
      </c>
      <c r="J763" s="48">
        <v>125871.15760000001</v>
      </c>
      <c r="K763" s="51">
        <v>858240.65780000004</v>
      </c>
      <c r="L763" s="51">
        <f t="shared" si="11"/>
        <v>4655743.8845999995</v>
      </c>
    </row>
    <row r="764" spans="1:12" ht="18">
      <c r="A764" s="45">
        <v>758</v>
      </c>
      <c r="B764" s="46">
        <v>758</v>
      </c>
      <c r="C764" s="47" t="s">
        <v>127</v>
      </c>
      <c r="D764" s="47" t="s">
        <v>908</v>
      </c>
      <c r="E764" s="48">
        <v>3143951.031</v>
      </c>
      <c r="F764" s="48">
        <v>416417.21710000001</v>
      </c>
      <c r="G764" s="48">
        <v>166566.88680000001</v>
      </c>
      <c r="H764" s="48">
        <v>229747.4301</v>
      </c>
      <c r="I764" s="48">
        <v>95728.0959</v>
      </c>
      <c r="J764" s="48">
        <v>138925.03690000001</v>
      </c>
      <c r="K764" s="51">
        <v>947247.30729999999</v>
      </c>
      <c r="L764" s="51">
        <f t="shared" si="11"/>
        <v>5138583.0051000006</v>
      </c>
    </row>
    <row r="765" spans="1:12" ht="18">
      <c r="A765" s="45">
        <v>759</v>
      </c>
      <c r="B765" s="46">
        <v>759</v>
      </c>
      <c r="C765" s="47" t="s">
        <v>127</v>
      </c>
      <c r="D765" s="47" t="s">
        <v>910</v>
      </c>
      <c r="E765" s="48">
        <v>2736474.3160999999</v>
      </c>
      <c r="F765" s="48">
        <v>362446.80920000002</v>
      </c>
      <c r="G765" s="48">
        <v>144978.7237</v>
      </c>
      <c r="H765" s="48">
        <v>199970.65330000001</v>
      </c>
      <c r="I765" s="48">
        <v>83321.105599999995</v>
      </c>
      <c r="J765" s="48">
        <v>120919.43919999999</v>
      </c>
      <c r="K765" s="51">
        <v>824477.83129999996</v>
      </c>
      <c r="L765" s="51">
        <f t="shared" si="11"/>
        <v>4472588.8783999998</v>
      </c>
    </row>
    <row r="766" spans="1:12" ht="18">
      <c r="A766" s="45">
        <v>760</v>
      </c>
      <c r="B766" s="46">
        <v>760</v>
      </c>
      <c r="C766" s="47" t="s">
        <v>127</v>
      </c>
      <c r="D766" s="47" t="s">
        <v>912</v>
      </c>
      <c r="E766" s="48">
        <v>3799752.2560999999</v>
      </c>
      <c r="F766" s="48">
        <v>503278.27769999998</v>
      </c>
      <c r="G766" s="48">
        <v>201311.31109999999</v>
      </c>
      <c r="H766" s="48">
        <v>277670.77389999997</v>
      </c>
      <c r="I766" s="48">
        <v>115696.15579999999</v>
      </c>
      <c r="J766" s="48">
        <v>167903.60829999999</v>
      </c>
      <c r="K766" s="51">
        <v>1144834.9728000001</v>
      </c>
      <c r="L766" s="51">
        <f t="shared" si="11"/>
        <v>6210447.3557000011</v>
      </c>
    </row>
    <row r="767" spans="1:12" ht="18">
      <c r="A767" s="45">
        <v>761</v>
      </c>
      <c r="B767" s="46">
        <v>761</v>
      </c>
      <c r="C767" s="47" t="s">
        <v>127</v>
      </c>
      <c r="D767" s="47" t="s">
        <v>914</v>
      </c>
      <c r="E767" s="48">
        <v>2885746.9895000001</v>
      </c>
      <c r="F767" s="48">
        <v>382218.01760000002</v>
      </c>
      <c r="G767" s="48">
        <v>152887.2071</v>
      </c>
      <c r="H767" s="48">
        <v>210878.9063</v>
      </c>
      <c r="I767" s="48">
        <v>87866.210999999996</v>
      </c>
      <c r="J767" s="48">
        <v>127515.5062</v>
      </c>
      <c r="K767" s="51">
        <v>869452.49419999996</v>
      </c>
      <c r="L767" s="51">
        <f t="shared" si="11"/>
        <v>4716565.3319000006</v>
      </c>
    </row>
    <row r="768" spans="1:12" ht="18">
      <c r="A768" s="45">
        <v>762</v>
      </c>
      <c r="B768" s="46">
        <v>762</v>
      </c>
      <c r="C768" s="47" t="s">
        <v>127</v>
      </c>
      <c r="D768" s="47" t="s">
        <v>829</v>
      </c>
      <c r="E768" s="48">
        <v>2618158.2511</v>
      </c>
      <c r="F768" s="48">
        <v>346775.8124</v>
      </c>
      <c r="G768" s="48">
        <v>138710.32490000001</v>
      </c>
      <c r="H768" s="48">
        <v>191324.58609999999</v>
      </c>
      <c r="I768" s="48">
        <v>79718.577600000004</v>
      </c>
      <c r="J768" s="48">
        <v>115691.284</v>
      </c>
      <c r="K768" s="51">
        <v>788830.14690000005</v>
      </c>
      <c r="L768" s="51">
        <f t="shared" si="11"/>
        <v>4279208.983</v>
      </c>
    </row>
    <row r="769" spans="1:12" ht="18">
      <c r="A769" s="45">
        <v>763</v>
      </c>
      <c r="B769" s="46">
        <v>763</v>
      </c>
      <c r="C769" s="47" t="s">
        <v>127</v>
      </c>
      <c r="D769" s="47" t="s">
        <v>917</v>
      </c>
      <c r="E769" s="48">
        <v>2830303.1083</v>
      </c>
      <c r="F769" s="48">
        <v>374874.4596</v>
      </c>
      <c r="G769" s="48">
        <v>149949.78390000001</v>
      </c>
      <c r="H769" s="48">
        <v>206827.28810000001</v>
      </c>
      <c r="I769" s="48">
        <v>86178.036699999997</v>
      </c>
      <c r="J769" s="48">
        <v>125065.5497</v>
      </c>
      <c r="K769" s="51">
        <v>852747.69609999994</v>
      </c>
      <c r="L769" s="51">
        <f t="shared" si="11"/>
        <v>4625945.9224000005</v>
      </c>
    </row>
    <row r="770" spans="1:12" ht="18">
      <c r="A770" s="45">
        <v>764</v>
      </c>
      <c r="B770" s="46">
        <v>764</v>
      </c>
      <c r="C770" s="47" t="s">
        <v>127</v>
      </c>
      <c r="D770" s="47" t="s">
        <v>919</v>
      </c>
      <c r="E770" s="48">
        <v>3735769.2826</v>
      </c>
      <c r="F770" s="48">
        <v>494803.7145</v>
      </c>
      <c r="G770" s="48">
        <v>197921.48579999999</v>
      </c>
      <c r="H770" s="48">
        <v>272995.15279999998</v>
      </c>
      <c r="I770" s="48">
        <v>113747.9803</v>
      </c>
      <c r="J770" s="48">
        <v>165076.32610000001</v>
      </c>
      <c r="K770" s="51">
        <v>1125557.4145</v>
      </c>
      <c r="L770" s="51">
        <f t="shared" si="11"/>
        <v>6105871.3566000005</v>
      </c>
    </row>
    <row r="771" spans="1:12" ht="18">
      <c r="A771" s="45">
        <v>765</v>
      </c>
      <c r="B771" s="46">
        <v>765</v>
      </c>
      <c r="C771" s="47" t="s">
        <v>127</v>
      </c>
      <c r="D771" s="47" t="s">
        <v>921</v>
      </c>
      <c r="E771" s="48">
        <v>2332539.5021000002</v>
      </c>
      <c r="F771" s="48">
        <v>308945.527</v>
      </c>
      <c r="G771" s="48">
        <v>123578.2108</v>
      </c>
      <c r="H771" s="48">
        <v>170452.7046</v>
      </c>
      <c r="I771" s="48">
        <v>71021.960200000001</v>
      </c>
      <c r="J771" s="48">
        <v>103070.3511</v>
      </c>
      <c r="K771" s="51">
        <v>702775.50159999996</v>
      </c>
      <c r="L771" s="51">
        <f t="shared" si="11"/>
        <v>3812383.7574</v>
      </c>
    </row>
    <row r="772" spans="1:12" ht="18">
      <c r="A772" s="45">
        <v>766</v>
      </c>
      <c r="B772" s="46">
        <v>766</v>
      </c>
      <c r="C772" s="47" t="s">
        <v>127</v>
      </c>
      <c r="D772" s="47" t="s">
        <v>923</v>
      </c>
      <c r="E772" s="48">
        <v>2694121.6786000002</v>
      </c>
      <c r="F772" s="48">
        <v>356837.19020000001</v>
      </c>
      <c r="G772" s="48">
        <v>142734.87609999999</v>
      </c>
      <c r="H772" s="48">
        <v>196875.6911</v>
      </c>
      <c r="I772" s="48">
        <v>82031.538</v>
      </c>
      <c r="J772" s="48">
        <v>119047.95909999999</v>
      </c>
      <c r="K772" s="51">
        <v>811717.32019999996</v>
      </c>
      <c r="L772" s="51">
        <f t="shared" si="11"/>
        <v>4403366.2533</v>
      </c>
    </row>
    <row r="773" spans="1:12" ht="18">
      <c r="A773" s="45">
        <v>767</v>
      </c>
      <c r="B773" s="46">
        <v>767</v>
      </c>
      <c r="C773" s="47" t="s">
        <v>127</v>
      </c>
      <c r="D773" s="47" t="s">
        <v>925</v>
      </c>
      <c r="E773" s="48">
        <v>2854333.3517</v>
      </c>
      <c r="F773" s="48">
        <v>378057.27230000001</v>
      </c>
      <c r="G773" s="48">
        <v>151222.90890000001</v>
      </c>
      <c r="H773" s="48">
        <v>208583.32260000001</v>
      </c>
      <c r="I773" s="48">
        <v>86909.717799999999</v>
      </c>
      <c r="J773" s="48">
        <v>126127.3991</v>
      </c>
      <c r="K773" s="51">
        <v>859987.81629999995</v>
      </c>
      <c r="L773" s="51">
        <f t="shared" si="11"/>
        <v>4665221.7887000004</v>
      </c>
    </row>
    <row r="774" spans="1:12" ht="18">
      <c r="A774" s="45">
        <v>768</v>
      </c>
      <c r="B774" s="46">
        <v>768</v>
      </c>
      <c r="C774" s="47" t="s">
        <v>127</v>
      </c>
      <c r="D774" s="47" t="s">
        <v>927</v>
      </c>
      <c r="E774" s="48">
        <v>3152345.7037999998</v>
      </c>
      <c r="F774" s="48">
        <v>417529.09389999998</v>
      </c>
      <c r="G774" s="48">
        <v>167011.63759999999</v>
      </c>
      <c r="H774" s="48">
        <v>230360.87940000001</v>
      </c>
      <c r="I774" s="48">
        <v>95983.699699999997</v>
      </c>
      <c r="J774" s="48">
        <v>139295.9811</v>
      </c>
      <c r="K774" s="51">
        <v>949776.5551</v>
      </c>
      <c r="L774" s="51">
        <f t="shared" si="11"/>
        <v>5152303.5505999997</v>
      </c>
    </row>
    <row r="775" spans="1:12" ht="18">
      <c r="A775" s="45">
        <v>769</v>
      </c>
      <c r="B775" s="46">
        <v>769</v>
      </c>
      <c r="C775" s="47" t="s">
        <v>931</v>
      </c>
      <c r="D775" s="47" t="s">
        <v>932</v>
      </c>
      <c r="E775" s="48">
        <v>2082347.4028</v>
      </c>
      <c r="F775" s="48">
        <v>275807.51160000003</v>
      </c>
      <c r="G775" s="48">
        <v>110323.0046</v>
      </c>
      <c r="H775" s="48">
        <v>152169.66159999999</v>
      </c>
      <c r="I775" s="48">
        <v>63404.025699999998</v>
      </c>
      <c r="J775" s="48">
        <v>92014.852299999999</v>
      </c>
      <c r="K775" s="51">
        <v>627394.62250000006</v>
      </c>
      <c r="L775" s="51">
        <f t="shared" si="11"/>
        <v>3403461.0811000001</v>
      </c>
    </row>
    <row r="776" spans="1:12" ht="36">
      <c r="A776" s="45">
        <v>770</v>
      </c>
      <c r="B776" s="46">
        <v>770</v>
      </c>
      <c r="C776" s="47" t="s">
        <v>931</v>
      </c>
      <c r="D776" s="47" t="s">
        <v>934</v>
      </c>
      <c r="E776" s="48">
        <v>5315740.0453000003</v>
      </c>
      <c r="F776" s="48">
        <v>704071.29579999996</v>
      </c>
      <c r="G776" s="48">
        <v>281628.5183</v>
      </c>
      <c r="H776" s="48">
        <v>388453.1287</v>
      </c>
      <c r="I776" s="48">
        <v>161855.47029999999</v>
      </c>
      <c r="J776" s="48">
        <v>234892.13889999999</v>
      </c>
      <c r="K776" s="51">
        <v>1601589.9723</v>
      </c>
      <c r="L776" s="51">
        <f t="shared" ref="L776:L780" si="12">E776+F776+G776+H776+I776+J776+K776</f>
        <v>8688230.5695999991</v>
      </c>
    </row>
    <row r="777" spans="1:12" ht="18">
      <c r="A777" s="45">
        <v>771</v>
      </c>
      <c r="B777" s="46">
        <v>771</v>
      </c>
      <c r="C777" s="47" t="s">
        <v>931</v>
      </c>
      <c r="D777" s="47" t="s">
        <v>936</v>
      </c>
      <c r="E777" s="48">
        <v>2994211.0008</v>
      </c>
      <c r="F777" s="48">
        <v>396584.10710000002</v>
      </c>
      <c r="G777" s="48">
        <v>158633.6428</v>
      </c>
      <c r="H777" s="48">
        <v>218805.0246</v>
      </c>
      <c r="I777" s="48">
        <v>91168.760200000004</v>
      </c>
      <c r="J777" s="48">
        <v>132308.31830000001</v>
      </c>
      <c r="K777" s="51">
        <v>902131.83349999995</v>
      </c>
      <c r="L777" s="51">
        <f t="shared" si="12"/>
        <v>4893842.6873000003</v>
      </c>
    </row>
    <row r="778" spans="1:12" ht="18">
      <c r="A778" s="45">
        <v>772</v>
      </c>
      <c r="B778" s="46">
        <v>772</v>
      </c>
      <c r="C778" s="47" t="s">
        <v>931</v>
      </c>
      <c r="D778" s="47" t="s">
        <v>938</v>
      </c>
      <c r="E778" s="48">
        <v>2566078.5236999998</v>
      </c>
      <c r="F778" s="48">
        <v>339877.83750000002</v>
      </c>
      <c r="G778" s="48">
        <v>135951.13500000001</v>
      </c>
      <c r="H778" s="48">
        <v>187518.8069</v>
      </c>
      <c r="I778" s="48">
        <v>78132.836200000005</v>
      </c>
      <c r="J778" s="48">
        <v>113389.9829</v>
      </c>
      <c r="K778" s="51">
        <v>773138.94140000001</v>
      </c>
      <c r="L778" s="51">
        <f t="shared" si="12"/>
        <v>4194088.0636</v>
      </c>
    </row>
    <row r="779" spans="1:12" ht="18">
      <c r="A779" s="45">
        <v>773</v>
      </c>
      <c r="B779" s="46">
        <v>773</v>
      </c>
      <c r="C779" s="47" t="s">
        <v>931</v>
      </c>
      <c r="D779" s="47" t="s">
        <v>940</v>
      </c>
      <c r="E779" s="48">
        <v>2438210.9271</v>
      </c>
      <c r="F779" s="48">
        <v>322941.73759999999</v>
      </c>
      <c r="G779" s="48">
        <v>129176.69500000001</v>
      </c>
      <c r="H779" s="48">
        <v>178174.7518</v>
      </c>
      <c r="I779" s="48">
        <v>74239.479900000006</v>
      </c>
      <c r="J779" s="48">
        <v>107739.7643</v>
      </c>
      <c r="K779" s="51">
        <v>734613.45700000005</v>
      </c>
      <c r="L779" s="51">
        <f t="shared" si="12"/>
        <v>3985096.8127000001</v>
      </c>
    </row>
    <row r="780" spans="1:12" ht="18">
      <c r="A780" s="45">
        <v>774</v>
      </c>
      <c r="B780" s="46">
        <v>774</v>
      </c>
      <c r="C780" s="47" t="s">
        <v>931</v>
      </c>
      <c r="D780" s="47" t="s">
        <v>942</v>
      </c>
      <c r="E780" s="48">
        <v>2508036.2930999999</v>
      </c>
      <c r="F780" s="48">
        <v>332190.1274</v>
      </c>
      <c r="G780" s="48">
        <v>132876.05100000001</v>
      </c>
      <c r="H780" s="48">
        <v>183277.31169999999</v>
      </c>
      <c r="I780" s="48">
        <v>76365.546499999997</v>
      </c>
      <c r="J780" s="48">
        <v>110825.2105</v>
      </c>
      <c r="K780" s="51">
        <v>755651.28150000004</v>
      </c>
      <c r="L780" s="51">
        <f t="shared" si="12"/>
        <v>4099221.8217000002</v>
      </c>
    </row>
    <row r="781" spans="1:12" ht="18">
      <c r="A781" s="52"/>
      <c r="B781" s="52"/>
      <c r="C781" s="52"/>
      <c r="D781" s="52"/>
      <c r="E781" s="53">
        <f>SUM(E7:E780)</f>
        <v>1970550653.083302</v>
      </c>
      <c r="F781" s="53">
        <f t="shared" ref="F781:L781" si="13">SUM(F7:F780)</f>
        <v>261000000.00090003</v>
      </c>
      <c r="G781" s="53">
        <f t="shared" si="13"/>
        <v>104399999.99909993</v>
      </c>
      <c r="H781" s="53">
        <f t="shared" si="13"/>
        <v>143999999.9991</v>
      </c>
      <c r="I781" s="53">
        <f t="shared" si="13"/>
        <v>60000000.000299938</v>
      </c>
      <c r="J781" s="53">
        <f t="shared" si="13"/>
        <v>87074772.972000122</v>
      </c>
      <c r="K781" s="53">
        <f t="shared" si="13"/>
        <v>593711155.68680096</v>
      </c>
      <c r="L781" s="53">
        <f t="shared" si="13"/>
        <v>3220736581.7414989</v>
      </c>
    </row>
  </sheetData>
  <mergeCells count="4">
    <mergeCell ref="A1:K1"/>
    <mergeCell ref="C2:L2"/>
    <mergeCell ref="A3:L3"/>
    <mergeCell ref="A4:L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MONTHENTRY</vt:lpstr>
      <vt:lpstr>Sum &amp; FG</vt:lpstr>
      <vt:lpstr>SG Details (2)</vt:lpstr>
      <vt:lpstr>SG Details</vt:lpstr>
      <vt:lpstr>LGCs Details</vt:lpstr>
      <vt:lpstr>Sumsum</vt:lpstr>
      <vt:lpstr>States Ecology</vt:lpstr>
      <vt:lpstr>Ecology to LGCs</vt:lpstr>
      <vt:lpstr>eccology individual LGCs</vt:lpstr>
      <vt:lpstr>Sheet4</vt:lpstr>
      <vt:lpstr>Ecology to states and LGCs</vt:lpstr>
      <vt:lpstr>20 billo Equal</vt:lpstr>
      <vt:lpstr>10 bill non min</vt:lpstr>
      <vt:lpstr>10 and 20</vt:lpstr>
      <vt:lpstr>acctmonth</vt:lpstr>
      <vt:lpstr>previuosmonth</vt:lpstr>
      <vt:lpstr>'SG Details'!Print_Area</vt:lpstr>
      <vt:lpstr>'SG Details (2)'!Print_Area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2022-04-22T14:18:00Z</cp:lastPrinted>
  <dcterms:created xsi:type="dcterms:W3CDTF">2003-11-12T08:54:00Z</dcterms:created>
  <dcterms:modified xsi:type="dcterms:W3CDTF">2023-08-28T09:45:03Z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EB99EED75A954C689B5A4BE3589EA53F</vt:lpwstr>
  </property>
  <property fmtid="{D5CDD505-2E9C-101B-9397-08002B2CF9AE}" pid="3" name="KSOProductBuildVer">
    <vt:lpwstr>1033-11.2.0.11536</vt:lpwstr>
  </property>
</Properties>
</file>